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81ce31dd2fca951/Plocha/VV Bohdanečská 249/"/>
    </mc:Choice>
  </mc:AlternateContent>
  <xr:revisionPtr revIDLastSave="4" documentId="11_744D812674CE63BB2993DA85E9D74C13ABBC69BD" xr6:coauthVersionLast="47" xr6:coauthVersionMax="47" xr10:uidLastSave="{87D65EA3-DC26-45E0-9724-2B2D7650E78D}"/>
  <bookViews>
    <workbookView xWindow="-30" yWindow="-16320" windowWidth="29040" windowHeight="15720" xr2:uid="{00000000-000D-0000-FFFF-FFFF00000000}"/>
  </bookViews>
  <sheets>
    <sheet name="Rekapitulace stavby" sheetId="1" r:id="rId1"/>
    <sheet name="01 - SO" sheetId="2" r:id="rId2"/>
    <sheet name="02 - VRN" sheetId="3" r:id="rId3"/>
  </sheets>
  <definedNames>
    <definedName name="_xlnm._FilterDatabase" localSheetId="1" hidden="1">'01 - SO'!$C$133:$K$337</definedName>
    <definedName name="_xlnm._FilterDatabase" localSheetId="2" hidden="1">'02 - VRN'!$C$117:$K$125</definedName>
    <definedName name="_xlnm.Print_Titles" localSheetId="1">'01 - SO'!$133:$133</definedName>
    <definedName name="_xlnm.Print_Titles" localSheetId="2">'02 - VRN'!$117:$117</definedName>
    <definedName name="_xlnm.Print_Titles" localSheetId="0">'Rekapitulace stavby'!$92:$92</definedName>
    <definedName name="_xlnm.Print_Area" localSheetId="1">'01 - SO'!$C$4:$J$76,'01 - SO'!$C$82:$J$115,'01 - SO'!$C$121:$J$337</definedName>
    <definedName name="_xlnm.Print_Area" localSheetId="2">'02 - VRN'!$C$4:$J$76,'02 - VRN'!$C$82:$J$99,'02 - VRN'!$C$105:$J$125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BI121" i="3"/>
  <c r="BH121" i="3"/>
  <c r="BG121" i="3"/>
  <c r="BE121" i="3"/>
  <c r="T121" i="3"/>
  <c r="R121" i="3"/>
  <c r="P121" i="3"/>
  <c r="F114" i="3"/>
  <c r="F112" i="3"/>
  <c r="E110" i="3"/>
  <c r="F91" i="3"/>
  <c r="F89" i="3"/>
  <c r="E87" i="3"/>
  <c r="J24" i="3"/>
  <c r="E24" i="3"/>
  <c r="J92" i="3"/>
  <c r="J23" i="3"/>
  <c r="J21" i="3"/>
  <c r="E21" i="3"/>
  <c r="J114" i="3"/>
  <c r="J20" i="3"/>
  <c r="J18" i="3"/>
  <c r="E18" i="3"/>
  <c r="F115" i="3"/>
  <c r="J17" i="3"/>
  <c r="J12" i="3"/>
  <c r="J112" i="3"/>
  <c r="E7" i="3"/>
  <c r="E85" i="3"/>
  <c r="J37" i="2"/>
  <c r="J36" i="2"/>
  <c r="AY95" i="1"/>
  <c r="J35" i="2"/>
  <c r="AX95" i="1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F130" i="2"/>
  <c r="F128" i="2"/>
  <c r="E126" i="2"/>
  <c r="F91" i="2"/>
  <c r="F89" i="2"/>
  <c r="E87" i="2"/>
  <c r="J24" i="2"/>
  <c r="E24" i="2"/>
  <c r="J131" i="2"/>
  <c r="J23" i="2"/>
  <c r="J21" i="2"/>
  <c r="E21" i="2"/>
  <c r="J91" i="2"/>
  <c r="J20" i="2"/>
  <c r="J18" i="2"/>
  <c r="E18" i="2"/>
  <c r="F92" i="2"/>
  <c r="J17" i="2"/>
  <c r="J12" i="2"/>
  <c r="J128" i="2"/>
  <c r="E7" i="2"/>
  <c r="E85" i="2"/>
  <c r="L90" i="1"/>
  <c r="AM90" i="1"/>
  <c r="AM89" i="1"/>
  <c r="L89" i="1"/>
  <c r="AM87" i="1"/>
  <c r="L87" i="1"/>
  <c r="L85" i="1"/>
  <c r="L84" i="1"/>
  <c r="BK121" i="3"/>
  <c r="J298" i="2"/>
  <c r="J292" i="2"/>
  <c r="J284" i="2"/>
  <c r="BK281" i="2"/>
  <c r="BK280" i="2"/>
  <c r="J279" i="2"/>
  <c r="BK263" i="2"/>
  <c r="BK262" i="2"/>
  <c r="BK257" i="2"/>
  <c r="J253" i="2"/>
  <c r="J252" i="2"/>
  <c r="BK242" i="2"/>
  <c r="BK241" i="2"/>
  <c r="BK240" i="2"/>
  <c r="J236" i="2"/>
  <c r="J234" i="2"/>
  <c r="BK230" i="2"/>
  <c r="BK228" i="2"/>
  <c r="J227" i="2"/>
  <c r="J223" i="2"/>
  <c r="BK189" i="2"/>
  <c r="J174" i="2"/>
  <c r="J168" i="2"/>
  <c r="BK166" i="2"/>
  <c r="BK165" i="2"/>
  <c r="J154" i="2"/>
  <c r="J153" i="2"/>
  <c r="BK147" i="2"/>
  <c r="J140" i="2"/>
  <c r="J318" i="2"/>
  <c r="J313" i="2"/>
  <c r="BK293" i="2"/>
  <c r="BK278" i="2"/>
  <c r="BK274" i="2"/>
  <c r="BK272" i="2"/>
  <c r="BK268" i="2"/>
  <c r="J265" i="2"/>
  <c r="J261" i="2"/>
  <c r="BK256" i="2"/>
  <c r="J220" i="2"/>
  <c r="J219" i="2"/>
  <c r="J218" i="2"/>
  <c r="BK216" i="2"/>
  <c r="BK215" i="2"/>
  <c r="BK210" i="2"/>
  <c r="BK206" i="2"/>
  <c r="J143" i="2"/>
  <c r="J280" i="2"/>
  <c r="J273" i="2"/>
  <c r="J255" i="2"/>
  <c r="BK252" i="2"/>
  <c r="BK246" i="2"/>
  <c r="BK238" i="2"/>
  <c r="J228" i="2"/>
  <c r="J207" i="2"/>
  <c r="J199" i="2"/>
  <c r="BK191" i="2"/>
  <c r="BK159" i="2"/>
  <c r="BK146" i="2"/>
  <c r="BK139" i="2"/>
  <c r="J123" i="3"/>
  <c r="J337" i="2"/>
  <c r="BK336" i="2"/>
  <c r="BK331" i="2"/>
  <c r="BK330" i="2"/>
  <c r="BK329" i="2"/>
  <c r="J324" i="2"/>
  <c r="BK322" i="2"/>
  <c r="BK314" i="2"/>
  <c r="BK313" i="2"/>
  <c r="J311" i="2"/>
  <c r="J306" i="2"/>
  <c r="BK298" i="2"/>
  <c r="BK285" i="2"/>
  <c r="J275" i="2"/>
  <c r="J274" i="2"/>
  <c r="J271" i="2"/>
  <c r="BK266" i="2"/>
  <c r="J263" i="2"/>
  <c r="BK251" i="2"/>
  <c r="BK250" i="2"/>
  <c r="BK190" i="2"/>
  <c r="J178" i="2"/>
  <c r="J170" i="2"/>
  <c r="J125" i="3"/>
  <c r="J124" i="3"/>
  <c r="BK123" i="3"/>
  <c r="BK323" i="2"/>
  <c r="BK318" i="2"/>
  <c r="BK317" i="2"/>
  <c r="BK316" i="2"/>
  <c r="J314" i="2"/>
  <c r="J312" i="2"/>
  <c r="BK307" i="2"/>
  <c r="BK306" i="2"/>
  <c r="J289" i="2"/>
  <c r="J288" i="2"/>
  <c r="BK284" i="2"/>
  <c r="BK279" i="2"/>
  <c r="J269" i="2"/>
  <c r="BK265" i="2"/>
  <c r="BK264" i="2"/>
  <c r="J258" i="2"/>
  <c r="J256" i="2"/>
  <c r="BK225" i="2"/>
  <c r="BK224" i="2"/>
  <c r="J183" i="2"/>
  <c r="BK176" i="2"/>
  <c r="J175" i="2"/>
  <c r="BK173" i="2"/>
  <c r="J173" i="2"/>
  <c r="BK161" i="2"/>
  <c r="BK160" i="2"/>
  <c r="BK154" i="2"/>
  <c r="BK141" i="2"/>
  <c r="J138" i="2"/>
  <c r="BK124" i="3"/>
  <c r="J296" i="2"/>
  <c r="BK291" i="2"/>
  <c r="J287" i="2"/>
  <c r="J276" i="2"/>
  <c r="J259" i="2"/>
  <c r="J235" i="2"/>
  <c r="BK233" i="2"/>
  <c r="BK208" i="2"/>
  <c r="J189" i="2"/>
  <c r="BK185" i="2"/>
  <c r="J184" i="2"/>
  <c r="BK170" i="2"/>
  <c r="J165" i="2"/>
  <c r="J160" i="2"/>
  <c r="BK152" i="2"/>
  <c r="BK148" i="2"/>
  <c r="BK142" i="2"/>
  <c r="BK140" i="2"/>
  <c r="AS94" i="1"/>
  <c r="BK125" i="3"/>
  <c r="J122" i="3"/>
  <c r="BK332" i="2"/>
  <c r="J331" i="2"/>
  <c r="J329" i="2"/>
  <c r="J325" i="2"/>
  <c r="BK305" i="2"/>
  <c r="BK292" i="2"/>
  <c r="J290" i="2"/>
  <c r="J281" i="2"/>
  <c r="BK267" i="2"/>
  <c r="BK258" i="2"/>
  <c r="J254" i="2"/>
  <c r="J225" i="2"/>
  <c r="J224" i="2"/>
  <c r="BK219" i="2"/>
  <c r="BK207" i="2"/>
  <c r="BK205" i="2"/>
  <c r="BK200" i="2"/>
  <c r="J198" i="2"/>
  <c r="J195" i="2"/>
  <c r="J186" i="2"/>
  <c r="BK183" i="2"/>
  <c r="J181" i="2"/>
  <c r="J180" i="2"/>
  <c r="J172" i="2"/>
  <c r="J162" i="2"/>
  <c r="BK158" i="2"/>
  <c r="J149" i="2"/>
  <c r="J148" i="2"/>
  <c r="J145" i="2"/>
  <c r="BK144" i="2"/>
  <c r="BK143" i="2"/>
  <c r="J326" i="2"/>
  <c r="BK325" i="2"/>
  <c r="BK324" i="2"/>
  <c r="J322" i="2"/>
  <c r="J307" i="2"/>
  <c r="J305" i="2"/>
  <c r="J302" i="2"/>
  <c r="J301" i="2"/>
  <c r="J299" i="2"/>
  <c r="BK290" i="2"/>
  <c r="J285" i="2"/>
  <c r="J277" i="2"/>
  <c r="J267" i="2"/>
  <c r="J266" i="2"/>
  <c r="J262" i="2"/>
  <c r="BK261" i="2"/>
  <c r="J260" i="2"/>
  <c r="J242" i="2"/>
  <c r="J238" i="2"/>
  <c r="BK235" i="2"/>
  <c r="BK220" i="2"/>
  <c r="J205" i="2"/>
  <c r="BK204" i="2"/>
  <c r="BK195" i="2"/>
  <c r="J194" i="2"/>
  <c r="J193" i="2"/>
  <c r="BK192" i="2"/>
  <c r="BK182" i="2"/>
  <c r="BK181" i="2"/>
  <c r="BK178" i="2"/>
  <c r="BK172" i="2"/>
  <c r="J171" i="2"/>
  <c r="BK162" i="2"/>
  <c r="J159" i="2"/>
  <c r="J158" i="2"/>
  <c r="BK157" i="2"/>
  <c r="BK155" i="2"/>
  <c r="J152" i="2"/>
  <c r="J151" i="2"/>
  <c r="BK149" i="2"/>
  <c r="BK122" i="3"/>
  <c r="J121" i="3"/>
  <c r="BK337" i="2"/>
  <c r="J335" i="2"/>
  <c r="BK333" i="2"/>
  <c r="BK328" i="2"/>
  <c r="BK326" i="2"/>
  <c r="J323" i="2"/>
  <c r="J321" i="2"/>
  <c r="BK319" i="2"/>
  <c r="J316" i="2"/>
  <c r="BK310" i="2"/>
  <c r="BK309" i="2"/>
  <c r="BK308" i="2"/>
  <c r="J304" i="2"/>
  <c r="BK303" i="2"/>
  <c r="BK247" i="2"/>
  <c r="BK245" i="2"/>
  <c r="J240" i="2"/>
  <c r="J239" i="2"/>
  <c r="J230" i="2"/>
  <c r="BK229" i="2"/>
  <c r="J196" i="2"/>
  <c r="J185" i="2"/>
  <c r="BK180" i="2"/>
  <c r="BK168" i="2"/>
  <c r="BK167" i="2"/>
  <c r="J161" i="2"/>
  <c r="J137" i="2"/>
  <c r="BK299" i="2"/>
  <c r="BK283" i="2"/>
  <c r="J282" i="2"/>
  <c r="BK255" i="2"/>
  <c r="BK253" i="2"/>
  <c r="J243" i="2"/>
  <c r="J211" i="2"/>
  <c r="BK209" i="2"/>
  <c r="J208" i="2"/>
  <c r="BK197" i="2"/>
  <c r="J190" i="2"/>
  <c r="BK188" i="2"/>
  <c r="BK138" i="2"/>
  <c r="J317" i="2"/>
  <c r="J310" i="2"/>
  <c r="J309" i="2"/>
  <c r="BK304" i="2"/>
  <c r="J303" i="2"/>
  <c r="BK302" i="2"/>
  <c r="BK301" i="2"/>
  <c r="J300" i="2"/>
  <c r="BK295" i="2"/>
  <c r="J291" i="2"/>
  <c r="BK288" i="2"/>
  <c r="BK287" i="2"/>
  <c r="J283" i="2"/>
  <c r="BK282" i="2"/>
  <c r="BK259" i="2"/>
  <c r="BK254" i="2"/>
  <c r="BK249" i="2"/>
  <c r="J246" i="2"/>
  <c r="J241" i="2"/>
  <c r="BK239" i="2"/>
  <c r="J232" i="2"/>
  <c r="BK231" i="2"/>
  <c r="J229" i="2"/>
  <c r="BK226" i="2"/>
  <c r="J222" i="2"/>
  <c r="BK218" i="2"/>
  <c r="BK217" i="2"/>
  <c r="J214" i="2"/>
  <c r="BK213" i="2"/>
  <c r="BK211" i="2"/>
  <c r="J204" i="2"/>
  <c r="BK201" i="2"/>
  <c r="BK199" i="2"/>
  <c r="BK198" i="2"/>
  <c r="J157" i="2"/>
  <c r="BK153" i="2"/>
  <c r="J336" i="2"/>
  <c r="BK335" i="2"/>
  <c r="J333" i="2"/>
  <c r="J332" i="2"/>
  <c r="J330" i="2"/>
  <c r="J328" i="2"/>
  <c r="BK321" i="2"/>
  <c r="J319" i="2"/>
  <c r="BK300" i="2"/>
  <c r="J295" i="2"/>
  <c r="J294" i="2"/>
  <c r="J293" i="2"/>
  <c r="BK289" i="2"/>
  <c r="J278" i="2"/>
  <c r="BK277" i="2"/>
  <c r="BK276" i="2"/>
  <c r="BK275" i="2"/>
  <c r="J210" i="2"/>
  <c r="J203" i="2"/>
  <c r="J197" i="2"/>
  <c r="BK196" i="2"/>
  <c r="BK193" i="2"/>
  <c r="J188" i="2"/>
  <c r="J187" i="2"/>
  <c r="BK186" i="2"/>
  <c r="BK184" i="2"/>
  <c r="BK179" i="2"/>
  <c r="J176" i="2"/>
  <c r="BK171" i="2"/>
  <c r="BK312" i="2"/>
  <c r="BK311" i="2"/>
  <c r="BK296" i="2"/>
  <c r="J257" i="2"/>
  <c r="J251" i="2"/>
  <c r="J250" i="2"/>
  <c r="BK243" i="2"/>
  <c r="BK234" i="2"/>
  <c r="J233" i="2"/>
  <c r="BK227" i="2"/>
  <c r="J226" i="2"/>
  <c r="J221" i="2"/>
  <c r="J216" i="2"/>
  <c r="J215" i="2"/>
  <c r="J209" i="2"/>
  <c r="BK194" i="2"/>
  <c r="BK294" i="2"/>
  <c r="J272" i="2"/>
  <c r="J270" i="2"/>
  <c r="BK269" i="2"/>
  <c r="J264" i="2"/>
  <c r="BK260" i="2"/>
  <c r="J249" i="2"/>
  <c r="J245" i="2"/>
  <c r="BK236" i="2"/>
  <c r="BK232" i="2"/>
  <c r="J231" i="2"/>
  <c r="BK223" i="2"/>
  <c r="BK222" i="2"/>
  <c r="BK221" i="2"/>
  <c r="J217" i="2"/>
  <c r="J213" i="2"/>
  <c r="J201" i="2"/>
  <c r="J192" i="2"/>
  <c r="BK187" i="2"/>
  <c r="J182" i="2"/>
  <c r="J179" i="2"/>
  <c r="BK175" i="2"/>
  <c r="J167" i="2"/>
  <c r="J156" i="2"/>
  <c r="J155" i="2"/>
  <c r="J147" i="2"/>
  <c r="J144" i="2"/>
  <c r="BK137" i="2"/>
  <c r="J308" i="2"/>
  <c r="BK273" i="2"/>
  <c r="BK271" i="2"/>
  <c r="BK270" i="2"/>
  <c r="J268" i="2"/>
  <c r="J247" i="2"/>
  <c r="BK214" i="2"/>
  <c r="J206" i="2"/>
  <c r="BK203" i="2"/>
  <c r="J200" i="2"/>
  <c r="J191" i="2"/>
  <c r="BK174" i="2"/>
  <c r="J166" i="2"/>
  <c r="BK156" i="2"/>
  <c r="BK151" i="2"/>
  <c r="J146" i="2"/>
  <c r="BK145" i="2"/>
  <c r="J142" i="2"/>
  <c r="J141" i="2"/>
  <c r="J139" i="2"/>
  <c r="P150" i="2" l="1"/>
  <c r="P286" i="2"/>
  <c r="BK177" i="2"/>
  <c r="J177" i="2" s="1"/>
  <c r="J103" i="2" s="1"/>
  <c r="BK202" i="2"/>
  <c r="J202" i="2"/>
  <c r="J104" i="2"/>
  <c r="R202" i="2"/>
  <c r="R237" i="2"/>
  <c r="T244" i="2"/>
  <c r="T286" i="2"/>
  <c r="R136" i="2"/>
  <c r="T248" i="2"/>
  <c r="BK320" i="2"/>
  <c r="J320" i="2"/>
  <c r="J112" i="2" s="1"/>
  <c r="T177" i="2"/>
  <c r="BK237" i="2"/>
  <c r="J237" i="2" s="1"/>
  <c r="J106" i="2" s="1"/>
  <c r="R244" i="2"/>
  <c r="P320" i="2"/>
  <c r="T150" i="2"/>
  <c r="BK169" i="2"/>
  <c r="J169" i="2" s="1"/>
  <c r="J102" i="2" s="1"/>
  <c r="R177" i="2"/>
  <c r="BK248" i="2"/>
  <c r="J248" i="2"/>
  <c r="J108" i="2"/>
  <c r="R286" i="2"/>
  <c r="R315" i="2"/>
  <c r="R334" i="2"/>
  <c r="BK136" i="2"/>
  <c r="T164" i="2"/>
  <c r="T212" i="2"/>
  <c r="T327" i="2"/>
  <c r="P212" i="2"/>
  <c r="T237" i="2"/>
  <c r="BK297" i="2"/>
  <c r="J297" i="2" s="1"/>
  <c r="J110" i="2" s="1"/>
  <c r="P315" i="2"/>
  <c r="P327" i="2"/>
  <c r="R150" i="2"/>
  <c r="BK164" i="2"/>
  <c r="R164" i="2"/>
  <c r="P169" i="2"/>
  <c r="P202" i="2"/>
  <c r="P297" i="2"/>
  <c r="P177" i="2"/>
  <c r="BK286" i="2"/>
  <c r="J286" i="2" s="1"/>
  <c r="J109" i="2" s="1"/>
  <c r="T320" i="2"/>
  <c r="P136" i="2"/>
  <c r="P135" i="2" s="1"/>
  <c r="R169" i="2"/>
  <c r="BK212" i="2"/>
  <c r="J212" i="2" s="1"/>
  <c r="J105" i="2" s="1"/>
  <c r="P237" i="2"/>
  <c r="P244" i="2"/>
  <c r="R297" i="2"/>
  <c r="R320" i="2"/>
  <c r="P334" i="2"/>
  <c r="P164" i="2"/>
  <c r="P248" i="2"/>
  <c r="BK315" i="2"/>
  <c r="J315" i="2"/>
  <c r="J111" i="2"/>
  <c r="BK334" i="2"/>
  <c r="J334" i="2" s="1"/>
  <c r="J114" i="2" s="1"/>
  <c r="T169" i="2"/>
  <c r="R248" i="2"/>
  <c r="T315" i="2"/>
  <c r="T334" i="2"/>
  <c r="T136" i="2"/>
  <c r="T135" i="2" s="1"/>
  <c r="T202" i="2"/>
  <c r="BK244" i="2"/>
  <c r="J244" i="2" s="1"/>
  <c r="J107" i="2" s="1"/>
  <c r="T297" i="2"/>
  <c r="R327" i="2"/>
  <c r="BK120" i="3"/>
  <c r="J120" i="3" s="1"/>
  <c r="J98" i="3" s="1"/>
  <c r="BK150" i="2"/>
  <c r="J150" i="2"/>
  <c r="J99" i="2" s="1"/>
  <c r="R212" i="2"/>
  <c r="BK327" i="2"/>
  <c r="J327" i="2"/>
  <c r="J113" i="2" s="1"/>
  <c r="P120" i="3"/>
  <c r="P119" i="3"/>
  <c r="P118" i="3" s="1"/>
  <c r="AU96" i="1" s="1"/>
  <c r="R120" i="3"/>
  <c r="R119" i="3"/>
  <c r="R118" i="3"/>
  <c r="T120" i="3"/>
  <c r="T119" i="3" s="1"/>
  <c r="T118" i="3" s="1"/>
  <c r="BF172" i="2"/>
  <c r="BF186" i="2"/>
  <c r="BF194" i="2"/>
  <c r="BF210" i="2"/>
  <c r="BF279" i="2"/>
  <c r="E124" i="2"/>
  <c r="F131" i="2"/>
  <c r="BF138" i="2"/>
  <c r="BF142" i="2"/>
  <c r="BF152" i="2"/>
  <c r="BF158" i="2"/>
  <c r="BF159" i="2"/>
  <c r="BF161" i="2"/>
  <c r="BF165" i="2"/>
  <c r="BF203" i="2"/>
  <c r="BF226" i="2"/>
  <c r="BF251" i="2"/>
  <c r="BF255" i="2"/>
  <c r="BF257" i="2"/>
  <c r="BF273" i="2"/>
  <c r="J130" i="2"/>
  <c r="BF137" i="2"/>
  <c r="BF141" i="2"/>
  <c r="BF196" i="2"/>
  <c r="BF200" i="2"/>
  <c r="BF204" i="2"/>
  <c r="BF207" i="2"/>
  <c r="BF225" i="2"/>
  <c r="BF234" i="2"/>
  <c r="BF238" i="2"/>
  <c r="BF240" i="2"/>
  <c r="BF265" i="2"/>
  <c r="BF269" i="2"/>
  <c r="BF293" i="2"/>
  <c r="BF306" i="2"/>
  <c r="BF307" i="2"/>
  <c r="BF180" i="2"/>
  <c r="BF189" i="2"/>
  <c r="BF211" i="2"/>
  <c r="BF214" i="2"/>
  <c r="BF219" i="2"/>
  <c r="BF227" i="2"/>
  <c r="BF230" i="2"/>
  <c r="BF290" i="2"/>
  <c r="BF322" i="2"/>
  <c r="BF324" i="2"/>
  <c r="BF326" i="2"/>
  <c r="BF331" i="2"/>
  <c r="BF332" i="2"/>
  <c r="BF335" i="2"/>
  <c r="BF149" i="2"/>
  <c r="BF195" i="2"/>
  <c r="BF208" i="2"/>
  <c r="BF223" i="2"/>
  <c r="BF224" i="2"/>
  <c r="BF241" i="2"/>
  <c r="BF243" i="2"/>
  <c r="BF256" i="2"/>
  <c r="BF305" i="2"/>
  <c r="BF145" i="2"/>
  <c r="BF146" i="2"/>
  <c r="BF153" i="2"/>
  <c r="BF185" i="2"/>
  <c r="BF192" i="2"/>
  <c r="BF198" i="2"/>
  <c r="BF213" i="2"/>
  <c r="BF215" i="2"/>
  <c r="BF246" i="2"/>
  <c r="BF249" i="2"/>
  <c r="BF250" i="2"/>
  <c r="BF295" i="2"/>
  <c r="BF304" i="2"/>
  <c r="J92" i="2"/>
  <c r="BF176" i="2"/>
  <c r="BF179" i="2"/>
  <c r="BF188" i="2"/>
  <c r="BF233" i="2"/>
  <c r="BF236" i="2"/>
  <c r="BF313" i="2"/>
  <c r="BF318" i="2"/>
  <c r="BF325" i="2"/>
  <c r="BF328" i="2"/>
  <c r="J91" i="3"/>
  <c r="BF162" i="2"/>
  <c r="BF170" i="2"/>
  <c r="BF190" i="2"/>
  <c r="BF201" i="2"/>
  <c r="BF206" i="2"/>
  <c r="BF216" i="2"/>
  <c r="BF222" i="2"/>
  <c r="BF259" i="2"/>
  <c r="BF263" i="2"/>
  <c r="BF272" i="2"/>
  <c r="BF281" i="2"/>
  <c r="BF288" i="2"/>
  <c r="BF291" i="2"/>
  <c r="BF333" i="2"/>
  <c r="F92" i="3"/>
  <c r="BF171" i="2"/>
  <c r="BF174" i="2"/>
  <c r="BF187" i="2"/>
  <c r="BF191" i="2"/>
  <c r="BF209" i="2"/>
  <c r="BF217" i="2"/>
  <c r="BF220" i="2"/>
  <c r="BF260" i="2"/>
  <c r="BF261" i="2"/>
  <c r="BF264" i="2"/>
  <c r="BF284" i="2"/>
  <c r="BF296" i="2"/>
  <c r="BF314" i="2"/>
  <c r="BF319" i="2"/>
  <c r="BF323" i="2"/>
  <c r="J89" i="3"/>
  <c r="E108" i="3"/>
  <c r="J115" i="3"/>
  <c r="BF154" i="2"/>
  <c r="BF183" i="2"/>
  <c r="BF229" i="2"/>
  <c r="BF252" i="2"/>
  <c r="BF289" i="2"/>
  <c r="BF294" i="2"/>
  <c r="J89" i="2"/>
  <c r="BF139" i="2"/>
  <c r="BF147" i="2"/>
  <c r="BF166" i="2"/>
  <c r="BF254" i="2"/>
  <c r="BF262" i="2"/>
  <c r="BF266" i="2"/>
  <c r="BF280" i="2"/>
  <c r="BF285" i="2"/>
  <c r="BF292" i="2"/>
  <c r="BF299" i="2"/>
  <c r="BF308" i="2"/>
  <c r="BF321" i="2"/>
  <c r="BF173" i="2"/>
  <c r="BF181" i="2"/>
  <c r="BF184" i="2"/>
  <c r="BF267" i="2"/>
  <c r="BF270" i="2"/>
  <c r="BF276" i="2"/>
  <c r="BF278" i="2"/>
  <c r="BF283" i="2"/>
  <c r="BF300" i="2"/>
  <c r="BF301" i="2"/>
  <c r="BF302" i="2"/>
  <c r="BF312" i="2"/>
  <c r="BF316" i="2"/>
  <c r="BF329" i="2"/>
  <c r="BF330" i="2"/>
  <c r="BF336" i="2"/>
  <c r="BF337" i="2"/>
  <c r="BF121" i="3"/>
  <c r="BF144" i="2"/>
  <c r="BF157" i="2"/>
  <c r="BF167" i="2"/>
  <c r="BF168" i="2"/>
  <c r="BF178" i="2"/>
  <c r="BF182" i="2"/>
  <c r="BF193" i="2"/>
  <c r="BF205" i="2"/>
  <c r="BF218" i="2"/>
  <c r="BF231" i="2"/>
  <c r="BF232" i="2"/>
  <c r="BF235" i="2"/>
  <c r="BF242" i="2"/>
  <c r="BF253" i="2"/>
  <c r="BF258" i="2"/>
  <c r="BF268" i="2"/>
  <c r="BF271" i="2"/>
  <c r="BF275" i="2"/>
  <c r="BF277" i="2"/>
  <c r="BF310" i="2"/>
  <c r="BF123" i="3"/>
  <c r="BF140" i="2"/>
  <c r="BF151" i="2"/>
  <c r="BF197" i="2"/>
  <c r="BF199" i="2"/>
  <c r="BF221" i="2"/>
  <c r="BF228" i="2"/>
  <c r="BF239" i="2"/>
  <c r="BF287" i="2"/>
  <c r="BF125" i="3"/>
  <c r="BF309" i="2"/>
  <c r="BF124" i="3"/>
  <c r="BF143" i="2"/>
  <c r="BF148" i="2"/>
  <c r="BF155" i="2"/>
  <c r="BF156" i="2"/>
  <c r="BF160" i="2"/>
  <c r="BF175" i="2"/>
  <c r="BF245" i="2"/>
  <c r="BF247" i="2"/>
  <c r="BF274" i="2"/>
  <c r="BF282" i="2"/>
  <c r="BF298" i="2"/>
  <c r="BF303" i="2"/>
  <c r="BF311" i="2"/>
  <c r="BF317" i="2"/>
  <c r="BF122" i="3"/>
  <c r="J33" i="3"/>
  <c r="AV96" i="1" s="1"/>
  <c r="F35" i="3"/>
  <c r="BB96" i="1" s="1"/>
  <c r="F33" i="3"/>
  <c r="AZ96" i="1"/>
  <c r="F36" i="2"/>
  <c r="BC95" i="1" s="1"/>
  <c r="F37" i="2"/>
  <c r="BD95" i="1" s="1"/>
  <c r="F36" i="3"/>
  <c r="BC96" i="1" s="1"/>
  <c r="F33" i="2"/>
  <c r="AZ95" i="1" s="1"/>
  <c r="J33" i="2"/>
  <c r="AV95" i="1" s="1"/>
  <c r="F37" i="3"/>
  <c r="BD96" i="1" s="1"/>
  <c r="F35" i="2"/>
  <c r="BB95" i="1" s="1"/>
  <c r="T163" i="2" l="1"/>
  <c r="T134" i="2"/>
  <c r="BK135" i="2"/>
  <c r="P163" i="2"/>
  <c r="P134" i="2" s="1"/>
  <c r="AU95" i="1" s="1"/>
  <c r="AU94" i="1" s="1"/>
  <c r="R135" i="2"/>
  <c r="R163" i="2"/>
  <c r="BK163" i="2"/>
  <c r="J163" i="2" s="1"/>
  <c r="J100" i="2" s="1"/>
  <c r="J136" i="2"/>
  <c r="J98" i="2"/>
  <c r="J164" i="2"/>
  <c r="J101" i="2"/>
  <c r="BK119" i="3"/>
  <c r="J119" i="3" s="1"/>
  <c r="J97" i="3" s="1"/>
  <c r="AZ94" i="1"/>
  <c r="AV94" i="1" s="1"/>
  <c r="AK29" i="1" s="1"/>
  <c r="F34" i="2"/>
  <c r="BA95" i="1" s="1"/>
  <c r="BC94" i="1"/>
  <c r="AY94" i="1" s="1"/>
  <c r="F34" i="3"/>
  <c r="BA96" i="1" s="1"/>
  <c r="BD94" i="1"/>
  <c r="W33" i="1"/>
  <c r="J34" i="3"/>
  <c r="AW96" i="1" s="1"/>
  <c r="AT96" i="1" s="1"/>
  <c r="J34" i="2"/>
  <c r="AW95" i="1" s="1"/>
  <c r="AT95" i="1" s="1"/>
  <c r="BB94" i="1"/>
  <c r="W31" i="1" s="1"/>
  <c r="BK134" i="2" l="1"/>
  <c r="J134" i="2"/>
  <c r="J96" i="2" s="1"/>
  <c r="R134" i="2"/>
  <c r="J135" i="2"/>
  <c r="J97" i="2"/>
  <c r="BK118" i="3"/>
  <c r="J118" i="3"/>
  <c r="J96" i="3" s="1"/>
  <c r="BA94" i="1"/>
  <c r="AW94" i="1" s="1"/>
  <c r="AK30" i="1" s="1"/>
  <c r="W29" i="1"/>
  <c r="W32" i="1"/>
  <c r="AX94" i="1"/>
  <c r="AT94" i="1" l="1"/>
  <c r="J30" i="2"/>
  <c r="AG95" i="1" s="1"/>
  <c r="AN95" i="1" s="1"/>
  <c r="W30" i="1"/>
  <c r="J30" i="3"/>
  <c r="AG96" i="1" s="1"/>
  <c r="AN96" i="1" s="1"/>
  <c r="J39" i="3" l="1"/>
  <c r="J39" i="2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<sst xmlns="http://schemas.openxmlformats.org/spreadsheetml/2006/main" count="3169" uniqueCount="933">
  <si>
    <t>Export Komplet</t>
  </si>
  <si>
    <t/>
  </si>
  <si>
    <t>2.0</t>
  </si>
  <si>
    <t>ZAMOK</t>
  </si>
  <si>
    <t>False</t>
  </si>
  <si>
    <t>{e8461947-918d-49fb-8cfb-00b61e1d3644}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</si>
  <si>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</si>
  <si>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</si>
  <si>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</si>
  <si>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</si>
  <si>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</si>
  <si>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</si>
  <si>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</si>
  <si>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</si>
  <si>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</si>
  <si>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</si>
  <si>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</si>
  <si>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bytu č. 6 v objektu Bohdanečská 249, Vinoř</t>
  </si>
  <si>
    <t>KSO:</t>
  </si>
  <si>
    <t>CC-CZ:</t>
  </si>
  <si>
    <t>Místo:</t>
  </si>
  <si>
    <t>Bohdanečská 249, 190 17 Praha-Vinoř</t>
  </si>
  <si>
    <t>Datum:</t>
  </si>
  <si>
    <t>16. 1. 2026</t>
  </si>
  <si>
    <t>Zadavatel:</t>
  </si>
  <si>
    <t>IČ:</t>
  </si>
  <si>
    <t>00240982</t>
  </si>
  <si>
    <t xml:space="preserve">Městská část Praha-Vinoř </t>
  </si>
  <si>
    <t>DIČ:</t>
  </si>
  <si>
    <t>CZ00240982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</si>
  <si>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</si>
  <si>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</si>
  <si>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</si>
  <si>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</si>
  <si>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</si>
  <si>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</si>
  <si>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</si>
  <si>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</si>
  <si>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</si>
  <si>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</si>
  <si>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</si>
  <si>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</si>
  <si>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</si>
  <si>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</si>
  <si>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</si>
  <si>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</si>
  <si>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</si>
  <si>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</si>
  <si>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</si>
  <si>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</si>
  <si>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</si>
  <si>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</si>
  <si>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</si>
  <si>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</si>
  <si>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</si>
  <si>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</si>
  <si>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</si>
  <si>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</si>
  <si>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</si>
  <si>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</si>
  <si>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</si>
  <si>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</si>
  <si>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</si>
  <si>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</si>
  <si>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</si>
  <si>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</si>
  <si>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</si>
  <si>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</si>
  <si>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</si>
  <si>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</si>
  <si>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</si>
  <si>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</si>
  <si>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</si>
  <si>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</si>
  <si>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</si>
  <si>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</si>
  <si>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</si>
  <si>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</si>
  <si>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</si>
  <si>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</si>
  <si>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</si>
  <si>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</si>
  <si>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</si>
  <si>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</t>
  </si>
  <si>
    <t>STA</t>
  </si>
  <si>
    <t>1</t>
  </si>
  <si>
    <t>{1d5e3eb9-d538-432d-9f24-c1ee8f336c96}</t>
  </si>
  <si>
    <t>02</t>
  </si>
  <si>
    <t>VRN</t>
  </si>
  <si>
    <t>{f876664f-7304-40f9-a6f5-7826a101e823}</t>
  </si>
  <si>
    <t>KRYCÍ LIST SOUPISU PRACÍ</t>
  </si>
  <si>
    <t>Objekt:</t>
  </si>
  <si>
    <t>01 - SO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</si>
  <si>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</si>
  <si>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</si>
  <si>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</si>
  <si>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</si>
  <si>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</si>
  <si>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</si>
  <si>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</si>
  <si>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6 - Úpravy povrchů, podlahy a osazování výplní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</si>
  <si>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</si>
  <si>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</si>
  <si>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</si>
  <si>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</si>
  <si>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73 - Ústřední vytápění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</si>
  <si>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</si>
  <si>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</si>
  <si>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</si>
  <si>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</si>
  <si>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</si>
  <si>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</si>
  <si>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</si>
  <si>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</si>
  <si>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</si>
  <si>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</si>
  <si>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</si>
  <si>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</si>
  <si>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</si>
  <si>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</si>
  <si>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</si>
  <si>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</si>
  <si>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</si>
  <si>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</si>
  <si>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</si>
  <si>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</si>
  <si>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</si>
  <si>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</si>
  <si>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</si>
  <si>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</si>
  <si>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</si>
  <si>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</si>
  <si>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</si>
  <si>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</si>
  <si>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</si>
  <si>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949121112</t>
  </si>
  <si>
    <t>Montáž lešení lehkého kozového dílcového v přes 1,2 do 1,9 m</t>
  </si>
  <si>
    <t>sada</t>
  </si>
  <si>
    <t>4</t>
  </si>
  <si>
    <t>2</t>
  </si>
  <si>
    <t>-520886643</t>
  </si>
  <si>
    <t>949121212</t>
  </si>
  <si>
    <t>Příplatek k lešení lehkému kozovému dílcovému v přes 1,2 do 1,9 m za každý den použití</t>
  </si>
  <si>
    <t>-802561635</t>
  </si>
  <si>
    <t>3</t>
  </si>
  <si>
    <t>949121812</t>
  </si>
  <si>
    <t>Demontáž lešení lehkého kozového dílcového v přes 1,2 do 1,9 m</t>
  </si>
  <si>
    <t>-2140168684</t>
  </si>
  <si>
    <t>952901111</t>
  </si>
  <si>
    <t>Vyčištění budov bytové a občanské výstavby při výšce podlaží do 4 m</t>
  </si>
  <si>
    <t>m2</t>
  </si>
  <si>
    <t>1539678257</t>
  </si>
  <si>
    <t>5</t>
  </si>
  <si>
    <t>962K</t>
  </si>
  <si>
    <t>Vybourání krbu</t>
  </si>
  <si>
    <t>kpl</t>
  </si>
  <si>
    <t>511705169</t>
  </si>
  <si>
    <t>6</t>
  </si>
  <si>
    <t>962031133</t>
  </si>
  <si>
    <t>Bourání příček nebo přizdívek z cihel pálených plných</t>
  </si>
  <si>
    <t>-1075255151</t>
  </si>
  <si>
    <t>7</t>
  </si>
  <si>
    <t>968072455</t>
  </si>
  <si>
    <t>Vybourání kovových dveřních zárubní pl do 2 m2</t>
  </si>
  <si>
    <t>345308609</t>
  </si>
  <si>
    <t>8</t>
  </si>
  <si>
    <t>974031122</t>
  </si>
  <si>
    <t>Vysekání rýh ve zdivu cihelném hl do 30 mm š do 70 mm</t>
  </si>
  <si>
    <t>m</t>
  </si>
  <si>
    <t>1761238411</t>
  </si>
  <si>
    <t>997013153</t>
  </si>
  <si>
    <t>Vnitrostaveništní doprava suti a vybouraných hmot pro budovy v přes 9 do 12 m s omezením mechanizace</t>
  </si>
  <si>
    <t>t</t>
  </si>
  <si>
    <t>-205118626</t>
  </si>
  <si>
    <t>10</t>
  </si>
  <si>
    <t>997013501</t>
  </si>
  <si>
    <t>Odvoz suti a vybouraných hmot na skládku nebo meziskládku do 1 km se složením</t>
  </si>
  <si>
    <t>-1236357980</t>
  </si>
  <si>
    <t>11</t>
  </si>
  <si>
    <t>997013509</t>
  </si>
  <si>
    <t>Příplatek k odvozu suti a vybouraných hmot na skládku ZKD 1 km přes 1 km</t>
  </si>
  <si>
    <t>56696510</t>
  </si>
  <si>
    <t>997013631</t>
  </si>
  <si>
    <t>Poplatek za uložení na skládce (skládkovné) stavebního odpadu směsného kód odpadu 17 09 04</t>
  </si>
  <si>
    <t>106481161</t>
  </si>
  <si>
    <t>13</t>
  </si>
  <si>
    <t>998011003</t>
  </si>
  <si>
    <t>Přesun hmot pro budovy zděné v přes 12 do 24 m</t>
  </si>
  <si>
    <t>611483942</t>
  </si>
  <si>
    <t>Úpravy povrchů, podlahy a osazování výplní</t>
  </si>
  <si>
    <t>14</t>
  </si>
  <si>
    <t>619991001</t>
  </si>
  <si>
    <t>Zakrytí podlahy PE fólií</t>
  </si>
  <si>
    <t>-696159790</t>
  </si>
  <si>
    <t>15</t>
  </si>
  <si>
    <t>611131121</t>
  </si>
  <si>
    <t>Penetrační disperzní nátěr vnitřních stropů nanášený ručně</t>
  </si>
  <si>
    <t>1675392499</t>
  </si>
  <si>
    <t>16</t>
  </si>
  <si>
    <t>611142001</t>
  </si>
  <si>
    <t>Pletivo sklovláknité vnitřních stropů vtlačené do tmelu</t>
  </si>
  <si>
    <t>-52581951</t>
  </si>
  <si>
    <t>17</t>
  </si>
  <si>
    <t>611321121</t>
  </si>
  <si>
    <t>Vápenocementová omítka hladká jednovrstvá vnitřních stropů rovných nanášená ručně</t>
  </si>
  <si>
    <t>1659727909</t>
  </si>
  <si>
    <t>18</t>
  </si>
  <si>
    <t>611325401</t>
  </si>
  <si>
    <t>Oprava vnitřní vápenocementové hrubé omítky tl do 20 mm stropů v rozsahu plochy do 10 %</t>
  </si>
  <si>
    <t>-1855412189</t>
  </si>
  <si>
    <t>19</t>
  </si>
  <si>
    <t>612131121</t>
  </si>
  <si>
    <t>Penetrační disperzní nátěr vnitřních stěn nanášený ručně</t>
  </si>
  <si>
    <t>1638161021</t>
  </si>
  <si>
    <t>20</t>
  </si>
  <si>
    <t>612142001</t>
  </si>
  <si>
    <t>Pletivo sklovláknité vnitřních stěn vtlačené do tmelu</t>
  </si>
  <si>
    <t>-2067641710</t>
  </si>
  <si>
    <t>612321121</t>
  </si>
  <si>
    <t>Vápenocementová omítka hladká jednovrstvá vnitřních stěn nanášená ručně</t>
  </si>
  <si>
    <t>-249919331</t>
  </si>
  <si>
    <t>22</t>
  </si>
  <si>
    <t>612325401</t>
  </si>
  <si>
    <t>Oprava vnitřní vápenocementové hrubé omítky tl do 20 mm stěn v rozsahu plochy do 10 %</t>
  </si>
  <si>
    <t>67664343</t>
  </si>
  <si>
    <t>23</t>
  </si>
  <si>
    <t>642942111</t>
  </si>
  <si>
    <t>Osazování zárubní nebo rámů dveřních kovových do 2,5 m2 na MC</t>
  </si>
  <si>
    <t>kus</t>
  </si>
  <si>
    <t>432482808</t>
  </si>
  <si>
    <t>24</t>
  </si>
  <si>
    <t>M</t>
  </si>
  <si>
    <t>DEK.3624506620</t>
  </si>
  <si>
    <t>Ocelová zárubeň DEK YH 100 DV - 700 P</t>
  </si>
  <si>
    <t>-2075777391</t>
  </si>
  <si>
    <t>25</t>
  </si>
  <si>
    <t>55331580</t>
  </si>
  <si>
    <t>zárubeň jednokřídlá ocelová pro zdění bezpečnostní třídy RC2 tl stěny 150-200mm rozměru 800/1970, 2100mm</t>
  </si>
  <si>
    <t>-630719273</t>
  </si>
  <si>
    <t>PSV</t>
  </si>
  <si>
    <t>Práce a dodávky PSV</t>
  </si>
  <si>
    <t>721</t>
  </si>
  <si>
    <t>Zdravotechnika - vnitřní kanalizace</t>
  </si>
  <si>
    <t>26</t>
  </si>
  <si>
    <t>721174042.OSM</t>
  </si>
  <si>
    <t>Potrubí kanalizační připojovací Osma HT-Systém DN 40</t>
  </si>
  <si>
    <t>1188465728</t>
  </si>
  <si>
    <t>27</t>
  </si>
  <si>
    <t>721212122.ALP</t>
  </si>
  <si>
    <t>Odtokový sprchový žlab APZ1 délky 750 mm s krycím roštem a zápachovou uzávěrkou</t>
  </si>
  <si>
    <t>-1738831178</t>
  </si>
  <si>
    <t>28</t>
  </si>
  <si>
    <t>721290111</t>
  </si>
  <si>
    <t>Zkouška těsnosti potrubí kanalizace vodou DN do 125</t>
  </si>
  <si>
    <t>-749686538</t>
  </si>
  <si>
    <t>29</t>
  </si>
  <si>
    <t>998721202</t>
  </si>
  <si>
    <t>Přesun hmot procentní pro vnitřní kanalizaci v objektech v přes 6 do 12 m</t>
  </si>
  <si>
    <t>%</t>
  </si>
  <si>
    <t>-178378319</t>
  </si>
  <si>
    <t>722</t>
  </si>
  <si>
    <t>Zdravotechnika - vnitřní vodovod</t>
  </si>
  <si>
    <t>30</t>
  </si>
  <si>
    <t>722176111</t>
  </si>
  <si>
    <t>Montáž potrubí plastové spojované svary polyfuzně D do 16 mm</t>
  </si>
  <si>
    <t>-1333760725</t>
  </si>
  <si>
    <t>31</t>
  </si>
  <si>
    <t>WVN.STR020P16X</t>
  </si>
  <si>
    <t>TRUBKA Wavin PP-R S 3,2 (PN 16) D 20x2,8</t>
  </si>
  <si>
    <t>882267767</t>
  </si>
  <si>
    <t>32</t>
  </si>
  <si>
    <t>742111101</t>
  </si>
  <si>
    <t>Montáž revizních dvířek plastových</t>
  </si>
  <si>
    <t>943012024</t>
  </si>
  <si>
    <t>33</t>
  </si>
  <si>
    <t>RGS.KB510322</t>
  </si>
  <si>
    <t>RD 400x400 univerzální</t>
  </si>
  <si>
    <t>1761643501</t>
  </si>
  <si>
    <t>34</t>
  </si>
  <si>
    <t>722290234</t>
  </si>
  <si>
    <t>Proplach a dezinfekce vodovodního potrubí DN do 80</t>
  </si>
  <si>
    <t>-1171861928</t>
  </si>
  <si>
    <t>35</t>
  </si>
  <si>
    <t>722290246</t>
  </si>
  <si>
    <t>Zkouška těsnosti vodovodního potrubí plastového DN do 40</t>
  </si>
  <si>
    <t>1058603642</t>
  </si>
  <si>
    <t>36</t>
  </si>
  <si>
    <t>998722202</t>
  </si>
  <si>
    <t>Přesun hmot procentní pro vnitřní vodovod v objektech v přes 6 do 12 m</t>
  </si>
  <si>
    <t>-1349341707</t>
  </si>
  <si>
    <t>725</t>
  </si>
  <si>
    <t>Zdravotechnika - zařizovací předměty</t>
  </si>
  <si>
    <t>37</t>
  </si>
  <si>
    <t>725110814</t>
  </si>
  <si>
    <t>Demontáž klozetu Kombi</t>
  </si>
  <si>
    <t>soubor</t>
  </si>
  <si>
    <t>-1683591291</t>
  </si>
  <si>
    <t>38</t>
  </si>
  <si>
    <t>725119122</t>
  </si>
  <si>
    <t>Montáž klozetových mís kombi</t>
  </si>
  <si>
    <t>-1148509190</t>
  </si>
  <si>
    <t>39</t>
  </si>
  <si>
    <t>LFN.H8236160000001</t>
  </si>
  <si>
    <t>MÍSA KOMB STOJ DEEP BY JIKA     BÍLÁ</t>
  </si>
  <si>
    <t>-1454794065</t>
  </si>
  <si>
    <t>40</t>
  </si>
  <si>
    <t>725119131</t>
  </si>
  <si>
    <t>Montáž klozetových sedátek standardních</t>
  </si>
  <si>
    <t>1370891011</t>
  </si>
  <si>
    <t>41</t>
  </si>
  <si>
    <t>ALP.A60</t>
  </si>
  <si>
    <t>WC sedátko Antibacterial</t>
  </si>
  <si>
    <t>-1902809289</t>
  </si>
  <si>
    <t>42</t>
  </si>
  <si>
    <t>725210821</t>
  </si>
  <si>
    <t>Demontáž umyvadel bez výtokových armatur</t>
  </si>
  <si>
    <t>1028996262</t>
  </si>
  <si>
    <t>43</t>
  </si>
  <si>
    <t>725219101</t>
  </si>
  <si>
    <t>Montáž umyvadla</t>
  </si>
  <si>
    <t>2073572901</t>
  </si>
  <si>
    <t>44</t>
  </si>
  <si>
    <t>64211046</t>
  </si>
  <si>
    <t>umyvadlo keramické závěsné bílé š 600mm</t>
  </si>
  <si>
    <t>-239409141</t>
  </si>
  <si>
    <t>45</t>
  </si>
  <si>
    <t>725240812.R</t>
  </si>
  <si>
    <t>Demontáž vany</t>
  </si>
  <si>
    <t>-328384204</t>
  </si>
  <si>
    <t>46</t>
  </si>
  <si>
    <t>725244905</t>
  </si>
  <si>
    <t>Montáž zástěny sprchové bezdveřové</t>
  </si>
  <si>
    <t>-767293424</t>
  </si>
  <si>
    <t>47</t>
  </si>
  <si>
    <t>725244905.R</t>
  </si>
  <si>
    <t>Walk-in zástěna mléčné bezpečnostní sklo 8mm, vč. vzpěry a montážní sady</t>
  </si>
  <si>
    <t>ks</t>
  </si>
  <si>
    <t>-1324733134</t>
  </si>
  <si>
    <t>48</t>
  </si>
  <si>
    <t>725310823</t>
  </si>
  <si>
    <t>Demontáž dřez jednoduchý vestavěný v kuchyňských sestavách bez výtokových armatur</t>
  </si>
  <si>
    <t>-140634840</t>
  </si>
  <si>
    <t>49</t>
  </si>
  <si>
    <t>725820801</t>
  </si>
  <si>
    <t>Demontáž baterie nástěnné do G 3 / 4</t>
  </si>
  <si>
    <t>1349845398</t>
  </si>
  <si>
    <t>50</t>
  </si>
  <si>
    <t>725820802</t>
  </si>
  <si>
    <t>Demontáž baterie stojánkové do jednoho otvoru</t>
  </si>
  <si>
    <t>-542691628</t>
  </si>
  <si>
    <t>51</t>
  </si>
  <si>
    <t>725822611</t>
  </si>
  <si>
    <t>Baterie umyvadlová stojánková</t>
  </si>
  <si>
    <t>-176631815</t>
  </si>
  <si>
    <t>52</t>
  </si>
  <si>
    <t>725829111</t>
  </si>
  <si>
    <t>Montáž baterie stojánkové dřezové G 1/2"</t>
  </si>
  <si>
    <t>1146180254</t>
  </si>
  <si>
    <t>53</t>
  </si>
  <si>
    <t>55143987</t>
  </si>
  <si>
    <t>baterie dřezová</t>
  </si>
  <si>
    <t>1319158161</t>
  </si>
  <si>
    <t>54</t>
  </si>
  <si>
    <t>725841322</t>
  </si>
  <si>
    <t>Baterie sprchová nástěnná klasická s roztečí 150 mm</t>
  </si>
  <si>
    <t>-861729097</t>
  </si>
  <si>
    <t>55</t>
  </si>
  <si>
    <t>55145003</t>
  </si>
  <si>
    <t>souprava sprchová komplet</t>
  </si>
  <si>
    <t>341914597</t>
  </si>
  <si>
    <t>56</t>
  </si>
  <si>
    <t>725869218</t>
  </si>
  <si>
    <t>Montáž zápachových uzávěrek U-sifonů</t>
  </si>
  <si>
    <t>1123919033</t>
  </si>
  <si>
    <t>57</t>
  </si>
  <si>
    <t>ALP.A400</t>
  </si>
  <si>
    <t>Sifon umyvadlový DN32 DESIGN celokovový, kulatý</t>
  </si>
  <si>
    <t>72819143</t>
  </si>
  <si>
    <t>58</t>
  </si>
  <si>
    <t>725813111</t>
  </si>
  <si>
    <t>Ventil rohový bez připojovací trubičky nebo flexi hadičky G 1/2"</t>
  </si>
  <si>
    <t>1649134493</t>
  </si>
  <si>
    <t>59</t>
  </si>
  <si>
    <t>725813112</t>
  </si>
  <si>
    <t>Ventil rohový pračkový G 3/4"</t>
  </si>
  <si>
    <t>-1539659461</t>
  </si>
  <si>
    <t>60</t>
  </si>
  <si>
    <t>998725202</t>
  </si>
  <si>
    <t>Přesun hmot procentní pro zařizovací předměty v objektech v přes 6 do 12 m</t>
  </si>
  <si>
    <t>368107068</t>
  </si>
  <si>
    <t>73</t>
  </si>
  <si>
    <t>Ústřední vytápění</t>
  </si>
  <si>
    <t>61</t>
  </si>
  <si>
    <t>731200823.R</t>
  </si>
  <si>
    <t>Demontáž stávajícího kotle</t>
  </si>
  <si>
    <t>2040068314</t>
  </si>
  <si>
    <t>62</t>
  </si>
  <si>
    <t>731244204.JKS</t>
  </si>
  <si>
    <t>Kotel ocelový závěsný na plyn kondenzační Bosch Junkers CerapurSmart ZWB 28-3 CE o výkonu 8,1-21,8 kW s průtokovým ohřevem TV</t>
  </si>
  <si>
    <t>-205338183</t>
  </si>
  <si>
    <t>63</t>
  </si>
  <si>
    <t>733291101</t>
  </si>
  <si>
    <t>Zkouška těsnosti potrubí měděné D do 35x1,5</t>
  </si>
  <si>
    <t>-901728385</t>
  </si>
  <si>
    <t>64</t>
  </si>
  <si>
    <t>734291951.R</t>
  </si>
  <si>
    <t>Montáž hlavice ručního a termostatického ovládání</t>
  </si>
  <si>
    <t>2137909197</t>
  </si>
  <si>
    <t>65</t>
  </si>
  <si>
    <t>55128130.R</t>
  </si>
  <si>
    <t>termostatická hlavice</t>
  </si>
  <si>
    <t>564232754</t>
  </si>
  <si>
    <t>66</t>
  </si>
  <si>
    <t>735151821</t>
  </si>
  <si>
    <t>Demontáž otopného tělesa panelového dvouřadého dl do 1500 mm</t>
  </si>
  <si>
    <t>1098006780</t>
  </si>
  <si>
    <t>67</t>
  </si>
  <si>
    <t>735151821.R</t>
  </si>
  <si>
    <t>Demontáž koupelnového žebříku</t>
  </si>
  <si>
    <t>-1293179351</t>
  </si>
  <si>
    <t>68</t>
  </si>
  <si>
    <t>735890101.R</t>
  </si>
  <si>
    <t>Koupelnové otopné těleso nástěnné</t>
  </si>
  <si>
    <t>-215840743</t>
  </si>
  <si>
    <t>69</t>
  </si>
  <si>
    <t>998735202</t>
  </si>
  <si>
    <t>Přesun hmot procentní pro kotel a otopná tělesa v objektech v přes 6 do 12 m</t>
  </si>
  <si>
    <t>-711372317</t>
  </si>
  <si>
    <t>741</t>
  </si>
  <si>
    <t>Elektroinstalace - silnoproud</t>
  </si>
  <si>
    <t>70</t>
  </si>
  <si>
    <t>741122015</t>
  </si>
  <si>
    <t>Montáž kabel Cu bez ukončení uložený pod omítku plný kulatý 3x1,5 mm2 (např. CYKY, CYKFY)</t>
  </si>
  <si>
    <t>1895903958</t>
  </si>
  <si>
    <t>71</t>
  </si>
  <si>
    <t>PKB.711018</t>
  </si>
  <si>
    <t>CYKY-J 3x1,5</t>
  </si>
  <si>
    <t>km</t>
  </si>
  <si>
    <t>-1650901392</t>
  </si>
  <si>
    <t>72</t>
  </si>
  <si>
    <t>741122016</t>
  </si>
  <si>
    <t>Montáž kabel Cu bez ukončení uložený pod omítku plný kulatý 3x2,5 až 6 mm2 (např. CYKY, CYKFY)</t>
  </si>
  <si>
    <t>-2096675548</t>
  </si>
  <si>
    <t>PKB.711021</t>
  </si>
  <si>
    <t>CYKY-J 3x2,5</t>
  </si>
  <si>
    <t>-2020041228</t>
  </si>
  <si>
    <t>74</t>
  </si>
  <si>
    <t>741122031</t>
  </si>
  <si>
    <t>Montáž kabel Cu bez ukončení uložený pod omítku plný kulatý 5x1,5 až 2,5 mm2 (např. CYKY, CYKFY)</t>
  </si>
  <si>
    <t>-1446014105</t>
  </si>
  <si>
    <t>75</t>
  </si>
  <si>
    <t>PKB.711032</t>
  </si>
  <si>
    <t>CYKY-J 5x2,5</t>
  </si>
  <si>
    <t>753755125</t>
  </si>
  <si>
    <t>76</t>
  </si>
  <si>
    <t>741311803</t>
  </si>
  <si>
    <t>Demontáž spínačů nástěnných normálních do 10 A bezšroubových bez zachování funkčnosti do 2 svorek</t>
  </si>
  <si>
    <t>499177632</t>
  </si>
  <si>
    <t>77</t>
  </si>
  <si>
    <t>741310001</t>
  </si>
  <si>
    <t>Montáž spínač nástěnný 1-jednopólový prostředí normální se zapojením vodičů</t>
  </si>
  <si>
    <t>1924905715</t>
  </si>
  <si>
    <t>78</t>
  </si>
  <si>
    <t>ABB.3557GA01340B1</t>
  </si>
  <si>
    <t>Spínač jednopólový, řazení 1, s krytem Swing®, Swing®L</t>
  </si>
  <si>
    <t>-437153768</t>
  </si>
  <si>
    <t>79</t>
  </si>
  <si>
    <t>741315813</t>
  </si>
  <si>
    <t>Demontáž zásuvek domovních normální prostředí do 16A zapuštěných bezšroubových bez zachování funkčnosti 2P+PE</t>
  </si>
  <si>
    <t>-1332437627</t>
  </si>
  <si>
    <t>80</t>
  </si>
  <si>
    <t>741313041</t>
  </si>
  <si>
    <t>Montáž zásuvka (polo)zapuštěná šroubové připojení 2P+PE se zapojením vodičů</t>
  </si>
  <si>
    <t>-632745914</t>
  </si>
  <si>
    <t>81</t>
  </si>
  <si>
    <t>ABB.5512A2349B</t>
  </si>
  <si>
    <t>Zásuvka dvojnásobná s ochrannými kolíky Tango®</t>
  </si>
  <si>
    <t>-1730890632</t>
  </si>
  <si>
    <t>82</t>
  </si>
  <si>
    <t>741320103</t>
  </si>
  <si>
    <t>Montáž jističů jednopólových nn do 25 A s krytem se zapojením vodičů</t>
  </si>
  <si>
    <t>-1071425875</t>
  </si>
  <si>
    <t>83</t>
  </si>
  <si>
    <t>35829011</t>
  </si>
  <si>
    <t>chránič proudový 2 pólový 16A typ B</t>
  </si>
  <si>
    <t>-589328855</t>
  </si>
  <si>
    <t>84</t>
  </si>
  <si>
    <t>741321002</t>
  </si>
  <si>
    <t>Montáž proudových chráničů dvoupólových nn do 25 A s krytem se zapojením vodičů</t>
  </si>
  <si>
    <t>-284638455</t>
  </si>
  <si>
    <t>85</t>
  </si>
  <si>
    <t>35829001</t>
  </si>
  <si>
    <t>chránič proudový 2 pólový 16A typ AC 0,03A</t>
  </si>
  <si>
    <t>-1873734937</t>
  </si>
  <si>
    <t>86</t>
  </si>
  <si>
    <t>741371871</t>
  </si>
  <si>
    <t>Demontáž svítidel interiérových</t>
  </si>
  <si>
    <t>1089089121</t>
  </si>
  <si>
    <t>87</t>
  </si>
  <si>
    <t>741372077</t>
  </si>
  <si>
    <t>Montáž svítidlo LED interiérové přisazené stropní hranaté nebo kruhové přes 0,09 do 0,36 m2 s pohybovým čidlem se zapojením vodičů</t>
  </si>
  <si>
    <t>-1621300024</t>
  </si>
  <si>
    <t>88</t>
  </si>
  <si>
    <t>131EO</t>
  </si>
  <si>
    <t>LED svítidlo stropní - RENE LED/15W/230V IP44 černá</t>
  </si>
  <si>
    <t>-989514030</t>
  </si>
  <si>
    <t>89</t>
  </si>
  <si>
    <t>741372051</t>
  </si>
  <si>
    <t>Montáž svítidlo LED přisazené podlinkové se zapojením vodičů</t>
  </si>
  <si>
    <t>-1578166898</t>
  </si>
  <si>
    <t>90</t>
  </si>
  <si>
    <t>34774016.MERA</t>
  </si>
  <si>
    <t>Podlinkové světlo MERA LED 10W</t>
  </si>
  <si>
    <t>-423710250</t>
  </si>
  <si>
    <t>91</t>
  </si>
  <si>
    <t>741810001</t>
  </si>
  <si>
    <t>Celková prohlídka elektrického rozvodu a zařízení do 100 000,- Kč</t>
  </si>
  <si>
    <t>-216020655</t>
  </si>
  <si>
    <t>92</t>
  </si>
  <si>
    <t>741850903</t>
  </si>
  <si>
    <t>Vypnutí vedení se zajištěním proti nedovolenému zapnutí, vyzkoušení a opětovné zapnutí</t>
  </si>
  <si>
    <t>1144316530</t>
  </si>
  <si>
    <t>93</t>
  </si>
  <si>
    <t>998741202</t>
  </si>
  <si>
    <t>Přesun hmot procentní pro silnoproud v objektech v přes 6 do 12 m</t>
  </si>
  <si>
    <t>-773075291</t>
  </si>
  <si>
    <t>751</t>
  </si>
  <si>
    <t>Vzduchotechnika</t>
  </si>
  <si>
    <t>94</t>
  </si>
  <si>
    <t>751377011</t>
  </si>
  <si>
    <t>Montáž odsávacího zákrytu (digestoř) bytového vestavěného</t>
  </si>
  <si>
    <t>-1712036247</t>
  </si>
  <si>
    <t>95</t>
  </si>
  <si>
    <t>553.DIG</t>
  </si>
  <si>
    <t>Digestoř kuchyňská, s osvětlením, proudění při recirkulaci alespoň 75 m3/hod</t>
  </si>
  <si>
    <t>-1771980914</t>
  </si>
  <si>
    <t>96</t>
  </si>
  <si>
    <t>533.DIG-F</t>
  </si>
  <si>
    <t>Uhlíkový filtr k digestoři</t>
  </si>
  <si>
    <t>-271056949</t>
  </si>
  <si>
    <t>97</t>
  </si>
  <si>
    <t>751398012</t>
  </si>
  <si>
    <t>Montáž větrací mřížky na kruhové potrubí D přes 100 do 200 mm</t>
  </si>
  <si>
    <t>2065378453</t>
  </si>
  <si>
    <t>98</t>
  </si>
  <si>
    <t>42972301.R</t>
  </si>
  <si>
    <t>mřížka stěnová otevřená jednořadá kovová 100x100mm</t>
  </si>
  <si>
    <t>1113006003</t>
  </si>
  <si>
    <t>99</t>
  </si>
  <si>
    <t>998751201</t>
  </si>
  <si>
    <t>Přesun hmot procentní pro vzduchotechniku v objektech v do 12 m</t>
  </si>
  <si>
    <t>-829192707</t>
  </si>
  <si>
    <t>763</t>
  </si>
  <si>
    <t>Konstrukce suché výstavby</t>
  </si>
  <si>
    <t>100</t>
  </si>
  <si>
    <t>763131451</t>
  </si>
  <si>
    <t>SDK podhled deska 1xH2 12,5 bez izolace dvouvrstvá spodní kce profil CD+UD</t>
  </si>
  <si>
    <t>1960401744</t>
  </si>
  <si>
    <t>101</t>
  </si>
  <si>
    <t>KNF.00167753</t>
  </si>
  <si>
    <t>Deska Knauf GREEN 12,5 , šířka 1250 mm x délka 2000 mm</t>
  </si>
  <si>
    <t>-194180633</t>
  </si>
  <si>
    <t>102</t>
  </si>
  <si>
    <t>998763402</t>
  </si>
  <si>
    <t>Přesun hmot procentní pro konstrukce montované z desek v objektech v přes 6 do 12 m</t>
  </si>
  <si>
    <t>872703078</t>
  </si>
  <si>
    <t>766</t>
  </si>
  <si>
    <t>Konstrukce truhlářské</t>
  </si>
  <si>
    <t>103</t>
  </si>
  <si>
    <t>766691914</t>
  </si>
  <si>
    <t>Vyvěšení dřevěných křídel dveří pl do 2 m2</t>
  </si>
  <si>
    <t>-281033895</t>
  </si>
  <si>
    <t>104</t>
  </si>
  <si>
    <t>766691914.1</t>
  </si>
  <si>
    <t>Zavěšení dřevěných křídel dveří pl do 2 m2</t>
  </si>
  <si>
    <t>1940632663</t>
  </si>
  <si>
    <t>105</t>
  </si>
  <si>
    <t>61162074</t>
  </si>
  <si>
    <t>dveře jednokřídlé interiérové 700/800x1970, povrch CPL, dekor dle požadavku investora</t>
  </si>
  <si>
    <t>875256435</t>
  </si>
  <si>
    <t>106</t>
  </si>
  <si>
    <t>766660751</t>
  </si>
  <si>
    <t>Montáž dveřního interiérového kování - zámku</t>
  </si>
  <si>
    <t>-1951781605</t>
  </si>
  <si>
    <t>107</t>
  </si>
  <si>
    <t>54914123</t>
  </si>
  <si>
    <t>dveřní kování interiérové rozetové klika/klika</t>
  </si>
  <si>
    <t>1500649237</t>
  </si>
  <si>
    <t>108</t>
  </si>
  <si>
    <t>766691914.2</t>
  </si>
  <si>
    <t>D+M komplet nové vstupní dveře do bytu 80x197, povrch CPL, bezpečnostní třída RC2-DPB2, protipožární EW30, kukátko, vč. zárubně, prahu a bezp. kování, vybourání stávajících - dekor dle výběru investora</t>
  </si>
  <si>
    <t>-2078849569</t>
  </si>
  <si>
    <t>109</t>
  </si>
  <si>
    <t>766691812</t>
  </si>
  <si>
    <t>Demontáž parapetních desek dřevěných nebo plastových šířky přes 300 mm</t>
  </si>
  <si>
    <t>-565540042</t>
  </si>
  <si>
    <t>110</t>
  </si>
  <si>
    <t>766694126</t>
  </si>
  <si>
    <t>Montáž parapetních desek dřevěných nebo plastových š přes 300 mm</t>
  </si>
  <si>
    <t>2062870003</t>
  </si>
  <si>
    <t>111</t>
  </si>
  <si>
    <t>61140084</t>
  </si>
  <si>
    <t>parapet plastový vnitřní</t>
  </si>
  <si>
    <t>387406103</t>
  </si>
  <si>
    <t>112</t>
  </si>
  <si>
    <t>60794121</t>
  </si>
  <si>
    <t>koncovka PVC k parapetním deskám</t>
  </si>
  <si>
    <t>2026070106</t>
  </si>
  <si>
    <t>113</t>
  </si>
  <si>
    <t>766691932</t>
  </si>
  <si>
    <t>Seřízení plastového okenního nebo dveřního otvíracího a sklápěcího křídla</t>
  </si>
  <si>
    <t>-1072349718</t>
  </si>
  <si>
    <t>114</t>
  </si>
  <si>
    <t>766K1</t>
  </si>
  <si>
    <t>Demontáž kuchyňské linky vč. elektrospotřebičů</t>
  </si>
  <si>
    <t>-1100626372</t>
  </si>
  <si>
    <t>115</t>
  </si>
  <si>
    <t>766811115</t>
  </si>
  <si>
    <t>Montáž korpusu kuchyňských skříněk spodních na nožičky š do 600 mm</t>
  </si>
  <si>
    <t>-136632606</t>
  </si>
  <si>
    <t>116</t>
  </si>
  <si>
    <t>766811151</t>
  </si>
  <si>
    <t>Montáž korpusu kuchyňských skříněk horních na stěnu š do 600 mm</t>
  </si>
  <si>
    <t>-1718415084</t>
  </si>
  <si>
    <t>117</t>
  </si>
  <si>
    <t>766811152</t>
  </si>
  <si>
    <t>Montáž korpusu kuchyňských skříněk horních na stěnu š přes 600 do 1200 mm</t>
  </si>
  <si>
    <t>133884310</t>
  </si>
  <si>
    <t>118</t>
  </si>
  <si>
    <t>766811311</t>
  </si>
  <si>
    <t>Montáž plných dvířek na kuchyňských skříňkách spodních</t>
  </si>
  <si>
    <t>932263180</t>
  </si>
  <si>
    <t>119</t>
  </si>
  <si>
    <t>766811351</t>
  </si>
  <si>
    <t>Montáž plných dvířek na kuchyňských skříňkách horních</t>
  </si>
  <si>
    <t>-378501900</t>
  </si>
  <si>
    <t>120</t>
  </si>
  <si>
    <t>766811411</t>
  </si>
  <si>
    <t>Montáž úchytů dvířek kuchyňských skříněk spodních</t>
  </si>
  <si>
    <t>-101080008</t>
  </si>
  <si>
    <t>121</t>
  </si>
  <si>
    <t>766811412</t>
  </si>
  <si>
    <t>Montáž úchytů dvířek kuchyňských skříněk horních</t>
  </si>
  <si>
    <t>1021424914</t>
  </si>
  <si>
    <t>122</t>
  </si>
  <si>
    <t>766811461</t>
  </si>
  <si>
    <t>Montáž výsuvů zásuvky</t>
  </si>
  <si>
    <t>1276640304</t>
  </si>
  <si>
    <t>123</t>
  </si>
  <si>
    <t>766811213</t>
  </si>
  <si>
    <t>Montáž kuchyňské pracovní desky bez výřezu dl přes 2000 do 4000 mm</t>
  </si>
  <si>
    <t>-639586246</t>
  </si>
  <si>
    <t>124</t>
  </si>
  <si>
    <t>766811221</t>
  </si>
  <si>
    <t>Příplatek k montáži kuchyňské pracovní desky za vyřezání otvoru</t>
  </si>
  <si>
    <t>2019063215</t>
  </si>
  <si>
    <t>125</t>
  </si>
  <si>
    <t>766811222</t>
  </si>
  <si>
    <t>Příplatek k montáži kuchyňské pracovní desky za usazení varné desky</t>
  </si>
  <si>
    <t>607736301</t>
  </si>
  <si>
    <t>126</t>
  </si>
  <si>
    <t>766811141</t>
  </si>
  <si>
    <t>Příplatek k montáži kuchyňských skříněk za usazení vestavěné trouby</t>
  </si>
  <si>
    <t>-1606809258</t>
  </si>
  <si>
    <t>127</t>
  </si>
  <si>
    <t>766811223</t>
  </si>
  <si>
    <t>Příplatek k montáži kuchyňské pracovní desky za usazení dřezu</t>
  </si>
  <si>
    <t>-1444565629</t>
  </si>
  <si>
    <t>128</t>
  </si>
  <si>
    <t>766811144</t>
  </si>
  <si>
    <t>Příplatek k montáži kuchyňských skříněk za usazení vestavěné digestoře</t>
  </si>
  <si>
    <t>-1354118396</t>
  </si>
  <si>
    <t>129</t>
  </si>
  <si>
    <t>725319111</t>
  </si>
  <si>
    <t>Montáž dřezu</t>
  </si>
  <si>
    <t>1281836827</t>
  </si>
  <si>
    <t>130</t>
  </si>
  <si>
    <t>766811421</t>
  </si>
  <si>
    <t>Montáž lišt na kuchyňských linkách</t>
  </si>
  <si>
    <t>-1636785662</t>
  </si>
  <si>
    <t>131</t>
  </si>
  <si>
    <t>766K2</t>
  </si>
  <si>
    <t>Kuchyňská sestava, dl. 2400mm, horní a dolní skříňky, pracovní deska, úchytky, dekor dle výběru investora - nutno zaměřit na místě</t>
  </si>
  <si>
    <t>-1257947927</t>
  </si>
  <si>
    <t>132</t>
  </si>
  <si>
    <t>766K3</t>
  </si>
  <si>
    <t>Vestavný dřez (nerezavějící ocel), sifon, sítko</t>
  </si>
  <si>
    <t>-2033413026</t>
  </si>
  <si>
    <t>133</t>
  </si>
  <si>
    <t>766K4</t>
  </si>
  <si>
    <t>Vestavná elektrická trouba</t>
  </si>
  <si>
    <t>1575708665</t>
  </si>
  <si>
    <t>134</t>
  </si>
  <si>
    <t>766K5</t>
  </si>
  <si>
    <t>Indukční varná deska, 4 varné zóny</t>
  </si>
  <si>
    <t>-367987969</t>
  </si>
  <si>
    <t>135</t>
  </si>
  <si>
    <t>766K6</t>
  </si>
  <si>
    <t>Ostřikový panel za pracovní desku</t>
  </si>
  <si>
    <t>-1103019026</t>
  </si>
  <si>
    <t>136</t>
  </si>
  <si>
    <t>766S1</t>
  </si>
  <si>
    <t>Demontáž vestavěné skříně na chodbě</t>
  </si>
  <si>
    <t>-1165322739</t>
  </si>
  <si>
    <t>137</t>
  </si>
  <si>
    <t>766S2</t>
  </si>
  <si>
    <t>Vestavná spížní skříň, atyp, dekor dle výběru investora - nutno zaměřit na místě</t>
  </si>
  <si>
    <t>1932557330</t>
  </si>
  <si>
    <t>138</t>
  </si>
  <si>
    <t>766S3</t>
  </si>
  <si>
    <t>Vestavná skříň na chodbě, atyp, dekor dle výběru investora - nutno zaměřit na místě</t>
  </si>
  <si>
    <t>-224373580</t>
  </si>
  <si>
    <t>139</t>
  </si>
  <si>
    <t>998766202</t>
  </si>
  <si>
    <t>Přesun hmot procentní pro kce truhlářské v objektech v přes 6 do 12 m</t>
  </si>
  <si>
    <t>1637399439</t>
  </si>
  <si>
    <t>771</t>
  </si>
  <si>
    <t>Podlahy z dlaždic</t>
  </si>
  <si>
    <t>140</t>
  </si>
  <si>
    <t>771111011</t>
  </si>
  <si>
    <t>Vysátí podkladu před pokládkou dlažby</t>
  </si>
  <si>
    <t>-1982495128</t>
  </si>
  <si>
    <t>141</t>
  </si>
  <si>
    <t>771151013</t>
  </si>
  <si>
    <t>Samonivelační stěrka podlah pevnosti 20 MPa tl přes 5 do 8 mm</t>
  </si>
  <si>
    <t>-1910672535</t>
  </si>
  <si>
    <t>142</t>
  </si>
  <si>
    <t>771474112</t>
  </si>
  <si>
    <t>Montáž soklů z dlaždic keramických rovných lepených cementovým flexibilním lepidlem v přes 65 do 90 mm</t>
  </si>
  <si>
    <t>1512961673</t>
  </si>
  <si>
    <t>143</t>
  </si>
  <si>
    <t>59761195</t>
  </si>
  <si>
    <t>sokl keramický povrch hladký/matný tl do 10mm výšky přes 65 do 90mm</t>
  </si>
  <si>
    <t>2132411029</t>
  </si>
  <si>
    <t>144</t>
  </si>
  <si>
    <t>771571810</t>
  </si>
  <si>
    <t>Demontáž podlah z dlaždic keramických kladených do malty</t>
  </si>
  <si>
    <t>-1967210242</t>
  </si>
  <si>
    <t>145</t>
  </si>
  <si>
    <t>771574414</t>
  </si>
  <si>
    <t>Montáž podlah keramických hladkých lepených cementovým flexibilním lepidlem přes 4 do 6 ks/m2</t>
  </si>
  <si>
    <t>215080598</t>
  </si>
  <si>
    <t>146</t>
  </si>
  <si>
    <t>59761104</t>
  </si>
  <si>
    <t>dlažba keramická slinutá R10/A povrch reliéfní/matný tl do 10mm přes 4 do 6ks/m2 (dle výběru investora)</t>
  </si>
  <si>
    <t>271398315</t>
  </si>
  <si>
    <t>147</t>
  </si>
  <si>
    <t>771591112</t>
  </si>
  <si>
    <t>Izolace pod dlažbu nátěrem nebo stěrkou ve dvou vrstvách</t>
  </si>
  <si>
    <t>1606083232</t>
  </si>
  <si>
    <t>148</t>
  </si>
  <si>
    <t>771591115</t>
  </si>
  <si>
    <t>Podlahy spárování silikonem</t>
  </si>
  <si>
    <t>-1668583740</t>
  </si>
  <si>
    <t>149</t>
  </si>
  <si>
    <t>998771202</t>
  </si>
  <si>
    <t>Přesun hmot procentní pro podlahy z dlaždic v objektech v přes 6 do 12 m</t>
  </si>
  <si>
    <t>-1444855439</t>
  </si>
  <si>
    <t>775</t>
  </si>
  <si>
    <t>Podlahy skládané</t>
  </si>
  <si>
    <t>150</t>
  </si>
  <si>
    <t>775.R</t>
  </si>
  <si>
    <t>Vyrovnání podkladu pod stávajícím obkladem u krbu a pod krbem pod budoucí vinyl</t>
  </si>
  <si>
    <t>-1194136424</t>
  </si>
  <si>
    <t>151</t>
  </si>
  <si>
    <t>775541161</t>
  </si>
  <si>
    <t>Montáž podlah plovoucích ze zaklapávacích vinylových lamel</t>
  </si>
  <si>
    <t>1925011246</t>
  </si>
  <si>
    <t>152</t>
  </si>
  <si>
    <t>28411064</t>
  </si>
  <si>
    <t>dílec vinylový plovoucí na P+D úprava, třída zátěže min. 23/31, hořlavost Cfl-s1</t>
  </si>
  <si>
    <t>-2053974853</t>
  </si>
  <si>
    <t>153</t>
  </si>
  <si>
    <t>775591191</t>
  </si>
  <si>
    <t>Montáž podložky vyrovnávací a tlumící pro plovoucí podlahy</t>
  </si>
  <si>
    <t>-1566899962</t>
  </si>
  <si>
    <t>154</t>
  </si>
  <si>
    <t>MLT.I00009101</t>
  </si>
  <si>
    <t>Pás MIRELON 2 mm/š. 110 cm, B</t>
  </si>
  <si>
    <t>-1218372002</t>
  </si>
  <si>
    <t>155</t>
  </si>
  <si>
    <t>775413411</t>
  </si>
  <si>
    <t>Montáž podlahové lišty obvodové</t>
  </si>
  <si>
    <t>-318644553</t>
  </si>
  <si>
    <t>156</t>
  </si>
  <si>
    <t>61418151</t>
  </si>
  <si>
    <t>lišta podlahová k vinylu</t>
  </si>
  <si>
    <t>119659028</t>
  </si>
  <si>
    <t>157</t>
  </si>
  <si>
    <t>775591919</t>
  </si>
  <si>
    <t>Oprava podlah dřevěných - broušení celkové včetně tmelení</t>
  </si>
  <si>
    <t>25548372</t>
  </si>
  <si>
    <t>158</t>
  </si>
  <si>
    <t>775591920</t>
  </si>
  <si>
    <t>Oprava podlah dřevěných - vysátí povrchu</t>
  </si>
  <si>
    <t>-690159784</t>
  </si>
  <si>
    <t>159</t>
  </si>
  <si>
    <t>775591921</t>
  </si>
  <si>
    <t>Oprava podlah dřevěných - základní lak</t>
  </si>
  <si>
    <t>-2110167114</t>
  </si>
  <si>
    <t>160</t>
  </si>
  <si>
    <t>775591922</t>
  </si>
  <si>
    <t>Oprava podlah dřevěných - vrchní lak pro běžnou zátěž</t>
  </si>
  <si>
    <t>-2012107921</t>
  </si>
  <si>
    <t>161</t>
  </si>
  <si>
    <t>775591926</t>
  </si>
  <si>
    <t>Oprava podlah dřevěných - mezibroušení mezi vrstvami laku</t>
  </si>
  <si>
    <t>390288957</t>
  </si>
  <si>
    <t>162</t>
  </si>
  <si>
    <t>775429121.R</t>
  </si>
  <si>
    <t>-309797209</t>
  </si>
  <si>
    <t>163</t>
  </si>
  <si>
    <t>61418151.R</t>
  </si>
  <si>
    <t>lišta podlahová dřevěná dub</t>
  </si>
  <si>
    <t>1702452395</t>
  </si>
  <si>
    <t>164</t>
  </si>
  <si>
    <t>775429121</t>
  </si>
  <si>
    <t>Montáž podlahové lišty přechodové připevněné vruty</t>
  </si>
  <si>
    <t>1499696827</t>
  </si>
  <si>
    <t>165</t>
  </si>
  <si>
    <t>55343116</t>
  </si>
  <si>
    <t>profil přechodový Al narážecí 40mm</t>
  </si>
  <si>
    <t>1033334999</t>
  </si>
  <si>
    <t>166</t>
  </si>
  <si>
    <t>998775202</t>
  </si>
  <si>
    <t>Přesun hmot procentní pro podlahy skládané v objektech v přes 6 do 12 m</t>
  </si>
  <si>
    <t>1007767964</t>
  </si>
  <si>
    <t>776</t>
  </si>
  <si>
    <t>Podlahy povlakové</t>
  </si>
  <si>
    <t>167</t>
  </si>
  <si>
    <t>776111311</t>
  </si>
  <si>
    <t>Vysátí podkladu povlakových podlah</t>
  </si>
  <si>
    <t>1889250069</t>
  </si>
  <si>
    <t>168</t>
  </si>
  <si>
    <t>776201811</t>
  </si>
  <si>
    <t>Demontáž lepených povlakových podlah bez podložky ručně</t>
  </si>
  <si>
    <t>1477745584</t>
  </si>
  <si>
    <t>169</t>
  </si>
  <si>
    <t>776991821</t>
  </si>
  <si>
    <t>Odstranění lepidla ručně z podlah</t>
  </si>
  <si>
    <t>-245299192</t>
  </si>
  <si>
    <t>170</t>
  </si>
  <si>
    <t>998776202</t>
  </si>
  <si>
    <t>Přesun hmot procentní pro podlahy povlakové v objektech v přes 6 do 12 m</t>
  </si>
  <si>
    <t>-984992573</t>
  </si>
  <si>
    <t>781</t>
  </si>
  <si>
    <t>Dokončovací práce - obklady</t>
  </si>
  <si>
    <t>171</t>
  </si>
  <si>
    <t>781151031</t>
  </si>
  <si>
    <t>Celoplošné vyrovnání podkladu pod budoucí obklad stěrkou tl 3 mm</t>
  </si>
  <si>
    <t>2057895749</t>
  </si>
  <si>
    <t>172</t>
  </si>
  <si>
    <t>781471810</t>
  </si>
  <si>
    <t>Demontáž obkladů z obkladaček keramických kladených do malty</t>
  </si>
  <si>
    <t>1331029158</t>
  </si>
  <si>
    <t>173</t>
  </si>
  <si>
    <t>781472214</t>
  </si>
  <si>
    <t>Montáž obkladů keramických hladkých lepených cementovým flexibilním lepidlem přes 4 do 6 ks/m2</t>
  </si>
  <si>
    <t>-1463515195</t>
  </si>
  <si>
    <t>174</t>
  </si>
  <si>
    <t>59761728</t>
  </si>
  <si>
    <t>obklad keramický nemrazuvzdorný povrch reliéfní/matný tl do 10mm přes 4 do 6ks/m2 (dle výběru investora)</t>
  </si>
  <si>
    <t>-800634723</t>
  </si>
  <si>
    <t>175</t>
  </si>
  <si>
    <t>781495116</t>
  </si>
  <si>
    <t>Spárování vnitřních obkladů epoxidem</t>
  </si>
  <si>
    <t>-350771593</t>
  </si>
  <si>
    <t>176</t>
  </si>
  <si>
    <t>998781202</t>
  </si>
  <si>
    <t>Přesun hmot procentní pro obklady keramické v objektech v přes 6 do 12 m</t>
  </si>
  <si>
    <t>1748972608</t>
  </si>
  <si>
    <t>783</t>
  </si>
  <si>
    <t>Dokončovací práce - nátěry</t>
  </si>
  <si>
    <t>177</t>
  </si>
  <si>
    <t>783301313</t>
  </si>
  <si>
    <t>Odmaštění zámečnických konstrukcí ředidlovým odmašťovačem</t>
  </si>
  <si>
    <t>-208852761</t>
  </si>
  <si>
    <t>178</t>
  </si>
  <si>
    <t>783314101</t>
  </si>
  <si>
    <t>Základní jednonásobný syntetický nátěr zámečnických konstrukcí</t>
  </si>
  <si>
    <t>2097156160</t>
  </si>
  <si>
    <t>179</t>
  </si>
  <si>
    <t>783317101</t>
  </si>
  <si>
    <t>Krycí jednonásobný syntetický standardní nátěr zámečnických konstrukcí</t>
  </si>
  <si>
    <t>169599748</t>
  </si>
  <si>
    <t>180</t>
  </si>
  <si>
    <t>783601711</t>
  </si>
  <si>
    <t>Bezoplachové odrezivění potrubí DN do 50 mm</t>
  </si>
  <si>
    <t>-1400790041</t>
  </si>
  <si>
    <t>181</t>
  </si>
  <si>
    <t>783614551</t>
  </si>
  <si>
    <t>Základní jednonásobný syntetický nátěr potrubí DN do 50 mm</t>
  </si>
  <si>
    <t>1369154904</t>
  </si>
  <si>
    <t>182</t>
  </si>
  <si>
    <t>783627503</t>
  </si>
  <si>
    <t>Krycí jednonásobný silikonový nátěr armatur DN do 100 mm</t>
  </si>
  <si>
    <t>824941180</t>
  </si>
  <si>
    <t>784</t>
  </si>
  <si>
    <t>Dokončovací práce - malby a tapety</t>
  </si>
  <si>
    <t>183</t>
  </si>
  <si>
    <t>784121001</t>
  </si>
  <si>
    <t>Oškrabání malby v místnostech v do 3,80 m</t>
  </si>
  <si>
    <t>53687372</t>
  </si>
  <si>
    <t>184</t>
  </si>
  <si>
    <t>784181101</t>
  </si>
  <si>
    <t>Základní akrylátová jednonásobná bezbarvá penetrace podkladu v místnostech v do 3,80 m</t>
  </si>
  <si>
    <t>1850042654</t>
  </si>
  <si>
    <t>185</t>
  </si>
  <si>
    <t>784211101</t>
  </si>
  <si>
    <t>Dvojnásobné bílé malby ze směsí za mokra výborně oděruvzdorných v místnostech v do 3,80 m</t>
  </si>
  <si>
    <t>-456986546</t>
  </si>
  <si>
    <t>02 - VRN</t>
  </si>
  <si>
    <t>VRN - Vedlejší rozpočtové náklady</t>
  </si>
  <si>
    <t xml:space="preserve">    VRN9 - Ostatní náklady</t>
  </si>
  <si>
    <t>Vedlejší rozpočtové náklady</t>
  </si>
  <si>
    <t>VRN9</t>
  </si>
  <si>
    <t>Ostatní náklady</t>
  </si>
  <si>
    <t>030001000</t>
  </si>
  <si>
    <t>Zařízení staveniště</t>
  </si>
  <si>
    <t>1024</t>
  </si>
  <si>
    <t>676727011</t>
  </si>
  <si>
    <t>045203000</t>
  </si>
  <si>
    <t>Kompletační činnost</t>
  </si>
  <si>
    <t>-1254183196</t>
  </si>
  <si>
    <t>045303000</t>
  </si>
  <si>
    <t>Koordinační činnost</t>
  </si>
  <si>
    <t>921962292</t>
  </si>
  <si>
    <t>071002000</t>
  </si>
  <si>
    <t>Provozní a územní vlivy</t>
  </si>
  <si>
    <t>-1744511654</t>
  </si>
  <si>
    <t>094103000</t>
  </si>
  <si>
    <t>Náklady na vyklizení objektu</t>
  </si>
  <si>
    <t>1414752427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</si>
</sst>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63" t="s">
        <v>14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R5" s="16"/>
      <c r="BE5" s="160" t="s">
        <v>15</v>
      </c>
      <c r="BS5" s="13" t="s">
        <v>6</v>
      </c>
    </row>
    <row r="6" spans="1:74" ht="36.9" customHeight="1">
      <c r="B6" s="16"/>
      <c r="D6" s="22" t="s">
        <v>16</v>
      </c>
      <c r="K6" s="165" t="s">
        <v>17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R6" s="16"/>
      <c r="BE6" s="161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61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61"/>
      <c r="BS8" s="13" t="s">
        <v>6</v>
      </c>
    </row>
    <row r="9" spans="1:74" ht="14.4" customHeight="1">
      <c r="B9" s="16"/>
      <c r="AR9" s="16"/>
      <c r="BE9" s="161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26</v>
      </c>
      <c r="AR10" s="16"/>
      <c r="BE10" s="161"/>
      <c r="BS10" s="13" t="s">
        <v>6</v>
      </c>
    </row>
    <row r="11" spans="1:74" ht="18.45" customHeight="1">
      <c r="B11" s="16"/>
      <c r="E11" s="21" t="s">
        <v>27</v>
      </c>
      <c r="AK11" s="23" t="s">
        <v>28</v>
      </c>
      <c r="AN11" s="21" t="s">
        <v>29</v>
      </c>
      <c r="AR11" s="16"/>
      <c r="BE11" s="161"/>
      <c r="BS11" s="13" t="s">
        <v>6</v>
      </c>
    </row>
    <row r="12" spans="1:74" ht="6.9" customHeight="1">
      <c r="B12" s="16"/>
      <c r="AR12" s="16"/>
      <c r="BE12" s="161"/>
      <c r="BS12" s="13" t="s">
        <v>6</v>
      </c>
    </row>
    <row r="13" spans="1:74" ht="12" customHeight="1">
      <c r="B13" s="16"/>
      <c r="D13" s="23" t="s">
        <v>30</v>
      </c>
      <c r="AK13" s="23" t="s">
        <v>25</v>
      </c>
      <c r="AN13" s="25" t="s">
        <v>31</v>
      </c>
      <c r="AR13" s="16"/>
      <c r="BE13" s="161"/>
      <c r="BS13" s="13" t="s">
        <v>6</v>
      </c>
    </row>
    <row r="14" spans="1:74" ht="13.2">
      <c r="B14" s="16"/>
      <c r="E14" s="166" t="s">
        <v>31</v>
      </c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23" t="s">
        <v>28</v>
      </c>
      <c r="AN14" s="25" t="s">
        <v>31</v>
      </c>
      <c r="AR14" s="16"/>
      <c r="BE14" s="161"/>
      <c r="BS14" s="13" t="s">
        <v>6</v>
      </c>
    </row>
    <row r="15" spans="1:74" ht="6.9" customHeight="1">
      <c r="B15" s="16"/>
      <c r="AR15" s="16"/>
      <c r="BE15" s="161"/>
      <c r="BS15" s="13" t="s">
        <v>4</v>
      </c>
    </row>
    <row r="16" spans="1:74" ht="12" customHeight="1">
      <c r="B16" s="16"/>
      <c r="D16" s="23" t="s">
        <v>32</v>
      </c>
      <c r="AK16" s="23" t="s">
        <v>25</v>
      </c>
      <c r="AN16" s="21" t="s">
        <v>1</v>
      </c>
      <c r="AR16" s="16"/>
      <c r="BE16" s="161"/>
      <c r="BS16" s="13" t="s">
        <v>4</v>
      </c>
    </row>
    <row r="17" spans="2:71" ht="18.45" customHeight="1">
      <c r="B17" s="16"/>
      <c r="E17" s="21" t="s">
        <v>33</v>
      </c>
      <c r="AK17" s="23" t="s">
        <v>28</v>
      </c>
      <c r="AN17" s="21" t="s">
        <v>1</v>
      </c>
      <c r="AR17" s="16"/>
      <c r="BE17" s="161"/>
      <c r="BS17" s="13" t="s">
        <v>34</v>
      </c>
    </row>
    <row r="18" spans="2:71" ht="6.9" customHeight="1">
      <c r="B18" s="16"/>
      <c r="AR18" s="16"/>
      <c r="BE18" s="161"/>
      <c r="BS18" s="13" t="s">
        <v>6</v>
      </c>
    </row>
    <row r="19" spans="2:71" ht="12" customHeight="1">
      <c r="B19" s="16"/>
      <c r="D19" s="23" t="s">
        <v>35</v>
      </c>
      <c r="AK19" s="23" t="s">
        <v>25</v>
      </c>
      <c r="AN19" s="21" t="s">
        <v>1</v>
      </c>
      <c r="AR19" s="16"/>
      <c r="BE19" s="161"/>
      <c r="BS19" s="13" t="s">
        <v>6</v>
      </c>
    </row>
    <row r="20" spans="2:71" ht="18.45" customHeight="1">
      <c r="B20" s="16"/>
      <c r="E20" s="21" t="s">
        <v>33</v>
      </c>
      <c r="AK20" s="23" t="s">
        <v>28</v>
      </c>
      <c r="AN20" s="21" t="s">
        <v>1</v>
      </c>
      <c r="AR20" s="16"/>
      <c r="BE20" s="161"/>
      <c r="BS20" s="13" t="s">
        <v>34</v>
      </c>
    </row>
    <row r="21" spans="2:71" ht="6.9" customHeight="1">
      <c r="B21" s="16"/>
      <c r="AR21" s="16"/>
      <c r="BE21" s="161"/>
    </row>
    <row r="22" spans="2:71" ht="12" customHeight="1">
      <c r="B22" s="16"/>
      <c r="D22" s="23" t="s">
        <v>36</v>
      </c>
      <c r="AR22" s="16"/>
      <c r="BE22" s="161"/>
    </row>
    <row r="23" spans="2:71" ht="16.5" customHeight="1">
      <c r="B23" s="16"/>
      <c r="E23" s="168" t="s">
        <v>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6"/>
      <c r="BE23" s="161"/>
    </row>
    <row r="24" spans="2:71" ht="6.9" customHeight="1">
      <c r="B24" s="16"/>
      <c r="AR24" s="16"/>
      <c r="BE24" s="161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1"/>
    </row>
    <row r="26" spans="2:71" s="1" customFormat="1" ht="25.95" customHeight="1">
      <c r="B26" s="28"/>
      <c r="D26" s="29" t="s">
        <v>37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9">
        <f>ROUND(AG94,2)</f>
        <v>0</v>
      </c>
      <c r="AL26" s="170"/>
      <c r="AM26" s="170"/>
      <c r="AN26" s="170"/>
      <c r="AO26" s="170"/>
      <c r="AR26" s="28"/>
      <c r="BE26" s="161"/>
    </row>
    <row r="27" spans="2:71" s="1" customFormat="1" ht="6.9" customHeight="1">
      <c r="B27" s="28"/>
      <c r="AR27" s="28"/>
      <c r="BE27" s="161"/>
    </row>
    <row r="28" spans="2:71" s="1" customFormat="1" ht="13.2">
      <c r="B28" s="28"/>
      <c r="L28" s="171" t="s">
        <v>38</v>
      </c>
      <c r="M28" s="171"/>
      <c r="N28" s="171"/>
      <c r="O28" s="171"/>
      <c r="P28" s="171"/>
      <c r="W28" s="171" t="s">
        <v>39</v>
      </c>
      <c r="X28" s="171"/>
      <c r="Y28" s="171"/>
      <c r="Z28" s="171"/>
      <c r="AA28" s="171"/>
      <c r="AB28" s="171"/>
      <c r="AC28" s="171"/>
      <c r="AD28" s="171"/>
      <c r="AE28" s="171"/>
      <c r="AK28" s="171" t="s">
        <v>40</v>
      </c>
      <c r="AL28" s="171"/>
      <c r="AM28" s="171"/>
      <c r="AN28" s="171"/>
      <c r="AO28" s="171"/>
      <c r="AR28" s="28"/>
      <c r="BE28" s="161"/>
    </row>
    <row r="29" spans="2:71" s="2" customFormat="1" ht="14.4" customHeight="1">
      <c r="B29" s="32"/>
      <c r="D29" s="23" t="s">
        <v>41</v>
      </c>
      <c r="F29" s="23" t="s">
        <v>42</v>
      </c>
      <c r="L29" s="174">
        <v>0.21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2"/>
      <c r="BE29" s="162"/>
    </row>
    <row r="30" spans="2:71" s="2" customFormat="1" ht="14.4" customHeight="1">
      <c r="B30" s="32"/>
      <c r="F30" s="23" t="s">
        <v>43</v>
      </c>
      <c r="L30" s="174">
        <v>0.12</v>
      </c>
      <c r="M30" s="173"/>
      <c r="N30" s="173"/>
      <c r="O30" s="173"/>
      <c r="P30" s="173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ROUND(AW94, 2)</f>
        <v>0</v>
      </c>
      <c r="AL30" s="173"/>
      <c r="AM30" s="173"/>
      <c r="AN30" s="173"/>
      <c r="AO30" s="173"/>
      <c r="AR30" s="32"/>
      <c r="BE30" s="162"/>
    </row>
    <row r="31" spans="2:71" s="2" customFormat="1" ht="14.4" hidden="1" customHeight="1">
      <c r="B31" s="32"/>
      <c r="F31" s="23" t="s">
        <v>44</v>
      </c>
      <c r="L31" s="174">
        <v>0.21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2"/>
      <c r="BE31" s="162"/>
    </row>
    <row r="32" spans="2:71" s="2" customFormat="1" ht="14.4" hidden="1" customHeight="1">
      <c r="B32" s="32"/>
      <c r="F32" s="23" t="s">
        <v>45</v>
      </c>
      <c r="L32" s="174">
        <v>0.12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2"/>
      <c r="BE32" s="162"/>
    </row>
    <row r="33" spans="2:57" s="2" customFormat="1" ht="14.4" hidden="1" customHeight="1">
      <c r="B33" s="32"/>
      <c r="F33" s="23" t="s">
        <v>46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2"/>
      <c r="BE33" s="162"/>
    </row>
    <row r="34" spans="2:57" s="1" customFormat="1" ht="6.9" customHeight="1">
      <c r="B34" s="28"/>
      <c r="AR34" s="28"/>
      <c r="BE34" s="161"/>
    </row>
    <row r="35" spans="2:57" s="1" customFormat="1" ht="25.95" customHeight="1">
      <c r="B35" s="28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175" t="s">
        <v>49</v>
      </c>
      <c r="Y35" s="176"/>
      <c r="Z35" s="176"/>
      <c r="AA35" s="176"/>
      <c r="AB35" s="176"/>
      <c r="AC35" s="35"/>
      <c r="AD35" s="35"/>
      <c r="AE35" s="35"/>
      <c r="AF35" s="35"/>
      <c r="AG35" s="35"/>
      <c r="AH35" s="35"/>
      <c r="AI35" s="35"/>
      <c r="AJ35" s="35"/>
      <c r="AK35" s="177">
        <f>SUM(AK26:AK33)</f>
        <v>0</v>
      </c>
      <c r="AL35" s="176"/>
      <c r="AM35" s="176"/>
      <c r="AN35" s="176"/>
      <c r="AO35" s="178"/>
      <c r="AP35" s="33"/>
      <c r="AQ35" s="33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28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8"/>
      <c r="D60" s="39" t="s">
        <v>52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52</v>
      </c>
      <c r="AI60" s="30"/>
      <c r="AJ60" s="30"/>
      <c r="AK60" s="30"/>
      <c r="AL60" s="30"/>
      <c r="AM60" s="39" t="s">
        <v>53</v>
      </c>
      <c r="AN60" s="30"/>
      <c r="AO60" s="30"/>
      <c r="AR60" s="28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8"/>
      <c r="D64" s="37" t="s">
        <v>54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55</v>
      </c>
      <c r="AI64" s="38"/>
      <c r="AJ64" s="38"/>
      <c r="AK64" s="38"/>
      <c r="AL64" s="38"/>
      <c r="AM64" s="38"/>
      <c r="AN64" s="38"/>
      <c r="AO64" s="38"/>
      <c r="AR64" s="28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8"/>
      <c r="D75" s="39" t="s">
        <v>52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53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52</v>
      </c>
      <c r="AI75" s="30"/>
      <c r="AJ75" s="30"/>
      <c r="AK75" s="30"/>
      <c r="AL75" s="30"/>
      <c r="AM75" s="39" t="s">
        <v>53</v>
      </c>
      <c r="AN75" s="30"/>
      <c r="AO75" s="30"/>
      <c r="AR75" s="28"/>
    </row>
    <row r="76" spans="2:44" s="1" customFormat="1" ht="10.199999999999999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" customHeight="1">
      <c r="B82" s="28"/>
      <c r="C82" s="17" t="s">
        <v>56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202602</v>
      </c>
      <c r="AR84" s="44"/>
    </row>
    <row r="85" spans="1:91" s="4" customFormat="1" ht="36.9" customHeight="1">
      <c r="B85" s="45"/>
      <c r="C85" s="46" t="s">
        <v>16</v>
      </c>
      <c r="L85" s="179" t="str">
        <f>K6</f>
        <v>Oprava bytu č. 6 v objektu Bohdanečská 249, Vinoř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5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>Bohdanečská 249, 190 17 Praha-Vinoř</v>
      </c>
      <c r="AI87" s="23" t="s">
        <v>22</v>
      </c>
      <c r="AM87" s="181" t="str">
        <f>IF(AN8= "","",AN8)</f>
        <v>16. 1. 2026</v>
      </c>
      <c r="AN87" s="181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24</v>
      </c>
      <c r="L89" s="3" t="str">
        <f>IF(E11= "","",E11)</f>
        <v xml:space="preserve">Městská část Praha-Vinoř </v>
      </c>
      <c r="AI89" s="23" t="s">
        <v>32</v>
      </c>
      <c r="AM89" s="182" t="str">
        <f>IF(E17="","",E17)</f>
        <v xml:space="preserve"> </v>
      </c>
      <c r="AN89" s="183"/>
      <c r="AO89" s="183"/>
      <c r="AP89" s="183"/>
      <c r="AR89" s="28"/>
      <c r="AS89" s="184" t="s">
        <v>57</v>
      </c>
      <c r="AT89" s="18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8"/>
      <c r="C90" s="23" t="s">
        <v>30</v>
      </c>
      <c r="L90" s="3" t="str">
        <f>IF(E14= "Vyplň údaj","",E14)</f>
        <v/>
      </c>
      <c r="AI90" s="23" t="s">
        <v>35</v>
      </c>
      <c r="AM90" s="182" t="str">
        <f>IF(E20="","",E20)</f>
        <v xml:space="preserve"> </v>
      </c>
      <c r="AN90" s="183"/>
      <c r="AO90" s="183"/>
      <c r="AP90" s="183"/>
      <c r="AR90" s="28"/>
      <c r="AS90" s="186"/>
      <c r="AT90" s="187"/>
      <c r="BD90" s="52"/>
    </row>
    <row r="91" spans="1:91" s="1" customFormat="1" ht="10.8" customHeight="1">
      <c r="B91" s="28"/>
      <c r="AR91" s="28"/>
      <c r="AS91" s="186"/>
      <c r="AT91" s="187"/>
      <c r="BD91" s="52"/>
    </row>
    <row r="92" spans="1:91" s="1" customFormat="1" ht="29.25" customHeight="1">
      <c r="B92" s="28"/>
      <c r="C92" s="188" t="s">
        <v>58</v>
      </c>
      <c r="D92" s="189"/>
      <c r="E92" s="189"/>
      <c r="F92" s="189"/>
      <c r="G92" s="189"/>
      <c r="H92" s="53"/>
      <c r="I92" s="190" t="s">
        <v>59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1" t="s">
        <v>60</v>
      </c>
      <c r="AH92" s="189"/>
      <c r="AI92" s="189"/>
      <c r="AJ92" s="189"/>
      <c r="AK92" s="189"/>
      <c r="AL92" s="189"/>
      <c r="AM92" s="189"/>
      <c r="AN92" s="190" t="s">
        <v>61</v>
      </c>
      <c r="AO92" s="189"/>
      <c r="AP92" s="192"/>
      <c r="AQ92" s="54" t="s">
        <v>62</v>
      </c>
      <c r="AR92" s="28"/>
      <c r="AS92" s="55" t="s">
        <v>63</v>
      </c>
      <c r="AT92" s="56" t="s">
        <v>64</v>
      </c>
      <c r="AU92" s="56" t="s">
        <v>65</v>
      </c>
      <c r="AV92" s="56" t="s">
        <v>66</v>
      </c>
      <c r="AW92" s="56" t="s">
        <v>67</v>
      </c>
      <c r="AX92" s="56" t="s">
        <v>68</v>
      </c>
      <c r="AY92" s="56" t="s">
        <v>69</v>
      </c>
      <c r="AZ92" s="56" t="s">
        <v>70</v>
      </c>
      <c r="BA92" s="56" t="s">
        <v>71</v>
      </c>
      <c r="BB92" s="56" t="s">
        <v>72</v>
      </c>
      <c r="BC92" s="56" t="s">
        <v>73</v>
      </c>
      <c r="BD92" s="57" t="s">
        <v>74</v>
      </c>
    </row>
    <row r="93" spans="1:91" s="1" customFormat="1" ht="10.8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75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6">
        <f>ROUND(SUM(AG95:AG96),2)</f>
        <v>0</v>
      </c>
      <c r="AH94" s="196"/>
      <c r="AI94" s="196"/>
      <c r="AJ94" s="196"/>
      <c r="AK94" s="196"/>
      <c r="AL94" s="196"/>
      <c r="AM94" s="196"/>
      <c r="AN94" s="197">
        <f>SUM(AG94,AT94)</f>
        <v>0</v>
      </c>
      <c r="AO94" s="197"/>
      <c r="AP94" s="197"/>
      <c r="AQ94" s="63" t="s">
        <v>1</v>
      </c>
      <c r="AR94" s="59"/>
      <c r="AS94" s="64">
        <f>ROUND(SUM(AS95:AS96),2)</f>
        <v>0</v>
      </c>
      <c r="AT94" s="65">
        <f>ROUND(SUM(AV94:AW94),2)</f>
        <v>0</v>
      </c>
      <c r="AU94" s="66">
        <f>ROUND(SUM(AU95:AU96),5)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ROUND(SUM(AZ95:AZ96),2)</f>
        <v>0</v>
      </c>
      <c r="BA94" s="65">
        <f>ROUND(SUM(BA95:BA96),2)</f>
        <v>0</v>
      </c>
      <c r="BB94" s="65">
        <f>ROUND(SUM(BB95:BB96),2)</f>
        <v>0</v>
      </c>
      <c r="BC94" s="65">
        <f>ROUND(SUM(BC95:BC96),2)</f>
        <v>0</v>
      </c>
      <c r="BD94" s="67">
        <f>ROUND(SUM(BD95:BD96),2)</f>
        <v>0</v>
      </c>
      <c r="BS94" s="68" t="s">
        <v>76</v>
      </c>
      <c r="BT94" s="68" t="s">
        <v>77</v>
      </c>
      <c r="BU94" s="69" t="s">
        <v>78</v>
      </c>
      <c r="BV94" s="68" t="s">
        <v>79</v>
      </c>
      <c r="BW94" s="68" t="s">
        <v>5</v>
      </c>
      <c r="BX94" s="68" t="s">
        <v>80</v>
      </c>
      <c r="CL94" s="68" t="s">
        <v>1</v>
      </c>
    </row>
    <row r="95" spans="1:91" s="6" customFormat="1" ht="16.5" customHeight="1">
      <c r="A95" s="70" t="s">
        <v>81</v>
      </c>
      <c r="B95" s="71"/>
      <c r="C95" s="72"/>
      <c r="D95" s="195" t="s">
        <v>82</v>
      </c>
      <c r="E95" s="195"/>
      <c r="F95" s="195"/>
      <c r="G95" s="195"/>
      <c r="H95" s="195"/>
      <c r="I95" s="73"/>
      <c r="J95" s="195" t="s">
        <v>83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3">
        <f>'01 - SO'!J30</f>
        <v>0</v>
      </c>
      <c r="AH95" s="194"/>
      <c r="AI95" s="194"/>
      <c r="AJ95" s="194"/>
      <c r="AK95" s="194"/>
      <c r="AL95" s="194"/>
      <c r="AM95" s="194"/>
      <c r="AN95" s="193">
        <f>SUM(AG95,AT95)</f>
        <v>0</v>
      </c>
      <c r="AO95" s="194"/>
      <c r="AP95" s="194"/>
      <c r="AQ95" s="74" t="s">
        <v>84</v>
      </c>
      <c r="AR95" s="71"/>
      <c r="AS95" s="75">
        <v>0</v>
      </c>
      <c r="AT95" s="76">
        <f>ROUND(SUM(AV95:AW95),2)</f>
        <v>0</v>
      </c>
      <c r="AU95" s="77">
        <f>'01 - SO'!P134</f>
        <v>0</v>
      </c>
      <c r="AV95" s="76">
        <f>'01 - SO'!J33</f>
        <v>0</v>
      </c>
      <c r="AW95" s="76">
        <f>'01 - SO'!J34</f>
        <v>0</v>
      </c>
      <c r="AX95" s="76">
        <f>'01 - SO'!J35</f>
        <v>0</v>
      </c>
      <c r="AY95" s="76">
        <f>'01 - SO'!J36</f>
        <v>0</v>
      </c>
      <c r="AZ95" s="76">
        <f>'01 - SO'!F33</f>
        <v>0</v>
      </c>
      <c r="BA95" s="76">
        <f>'01 - SO'!F34</f>
        <v>0</v>
      </c>
      <c r="BB95" s="76">
        <f>'01 - SO'!F35</f>
        <v>0</v>
      </c>
      <c r="BC95" s="76">
        <f>'01 - SO'!F36</f>
        <v>0</v>
      </c>
      <c r="BD95" s="78">
        <f>'01 - SO'!F37</f>
        <v>0</v>
      </c>
      <c r="BT95" s="79" t="s">
        <v>85</v>
      </c>
      <c r="BV95" s="79" t="s">
        <v>79</v>
      </c>
      <c r="BW95" s="79" t="s">
        <v>86</v>
      </c>
      <c r="BX95" s="79" t="s">
        <v>5</v>
      </c>
      <c r="CL95" s="79" t="s">
        <v>1</v>
      </c>
      <c r="CM95" s="79" t="s">
        <v>85</v>
      </c>
    </row>
    <row r="96" spans="1:91" s="6" customFormat="1" ht="16.5" customHeight="1">
      <c r="A96" s="70" t="s">
        <v>81</v>
      </c>
      <c r="B96" s="71"/>
      <c r="C96" s="72"/>
      <c r="D96" s="195" t="s">
        <v>87</v>
      </c>
      <c r="E96" s="195"/>
      <c r="F96" s="195"/>
      <c r="G96" s="195"/>
      <c r="H96" s="195"/>
      <c r="I96" s="73"/>
      <c r="J96" s="195" t="s">
        <v>88</v>
      </c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3">
        <f>'02 - VRN'!J30</f>
        <v>0</v>
      </c>
      <c r="AH96" s="194"/>
      <c r="AI96" s="194"/>
      <c r="AJ96" s="194"/>
      <c r="AK96" s="194"/>
      <c r="AL96" s="194"/>
      <c r="AM96" s="194"/>
      <c r="AN96" s="193">
        <f>SUM(AG96,AT96)</f>
        <v>0</v>
      </c>
      <c r="AO96" s="194"/>
      <c r="AP96" s="194"/>
      <c r="AQ96" s="74" t="s">
        <v>84</v>
      </c>
      <c r="AR96" s="71"/>
      <c r="AS96" s="80">
        <v>0</v>
      </c>
      <c r="AT96" s="81">
        <f>ROUND(SUM(AV96:AW96),2)</f>
        <v>0</v>
      </c>
      <c r="AU96" s="82">
        <f>'02 - VRN'!P118</f>
        <v>0</v>
      </c>
      <c r="AV96" s="81">
        <f>'02 - VRN'!J33</f>
        <v>0</v>
      </c>
      <c r="AW96" s="81">
        <f>'02 - VRN'!J34</f>
        <v>0</v>
      </c>
      <c r="AX96" s="81">
        <f>'02 - VRN'!J35</f>
        <v>0</v>
      </c>
      <c r="AY96" s="81">
        <f>'02 - VRN'!J36</f>
        <v>0</v>
      </c>
      <c r="AZ96" s="81">
        <f>'02 - VRN'!F33</f>
        <v>0</v>
      </c>
      <c r="BA96" s="81">
        <f>'02 - VRN'!F34</f>
        <v>0</v>
      </c>
      <c r="BB96" s="81">
        <f>'02 - VRN'!F35</f>
        <v>0</v>
      </c>
      <c r="BC96" s="81">
        <f>'02 - VRN'!F36</f>
        <v>0</v>
      </c>
      <c r="BD96" s="83">
        <f>'02 - VRN'!F37</f>
        <v>0</v>
      </c>
      <c r="BT96" s="79" t="s">
        <v>85</v>
      </c>
      <c r="BV96" s="79" t="s">
        <v>79</v>
      </c>
      <c r="BW96" s="79" t="s">
        <v>89</v>
      </c>
      <c r="BX96" s="79" t="s">
        <v>5</v>
      </c>
      <c r="CL96" s="79" t="s">
        <v>1</v>
      </c>
      <c r="CM96" s="79" t="s">
        <v>85</v>
      </c>
    </row>
    <row r="97" spans="2:44" s="1" customFormat="1" ht="30" customHeight="1">
      <c r="B97" s="28"/>
      <c r="AR97" s="28"/>
    </row>
    <row r="98" spans="2:44" s="1" customFormat="1" ht="6.9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8"/>
    </row>
  </sheetData>
  <sheetProtection algorithmName="SHA-512" hashValue="wgsn60/Mc/FmY7r5lGSjPr+Kv285vdASAb1O/q5Qj7rPHZb3SeObhuvJjncuzfSR93WL0xozKnWnOy9oSMROTA==" saltValue="48goWt4LfeXlc+UPaLiAiOoxrIjlWueXTu6Lie5q3cw7Udc/CpUau5ERNGSMqhpRzYccO00MIULmkilNWrNgJ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O'!C2" display="/" xr:uid="{00000000-0004-0000-0000-000000000000}"/>
    <hyperlink ref="A96" location="'02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8"/>
  <sheetViews>
    <sheetView showGridLines="0" topLeftCell="A174" workbookViewId="0">
      <selection activeCell="I180" sqref="I180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3" t="s">
        <v>86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90</v>
      </c>
      <c r="L4" s="16"/>
      <c r="M4" s="84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8" t="str">
        <f>'Rekapitulace stavby'!K6</f>
        <v>Oprava bytu č. 6 v objektu Bohdanečská 249, Vinoř</v>
      </c>
      <c r="F7" s="199"/>
      <c r="G7" s="199"/>
      <c r="H7" s="199"/>
      <c r="L7" s="16"/>
    </row>
    <row r="8" spans="2:46" s="1" customFormat="1" ht="12" customHeight="1">
      <c r="B8" s="28"/>
      <c r="D8" s="23" t="s">
        <v>91</v>
      </c>
      <c r="L8" s="28"/>
    </row>
    <row r="9" spans="2:46" s="1" customFormat="1" ht="16.5" customHeight="1">
      <c r="B9" s="28"/>
      <c r="E9" s="179" t="s">
        <v>92</v>
      </c>
      <c r="F9" s="200"/>
      <c r="G9" s="200"/>
      <c r="H9" s="200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16. 1. 2026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26</v>
      </c>
      <c r="L14" s="28"/>
    </row>
    <row r="15" spans="2:46" s="1" customFormat="1" ht="18" customHeight="1">
      <c r="B15" s="28"/>
      <c r="E15" s="21" t="s">
        <v>27</v>
      </c>
      <c r="I15" s="23" t="s">
        <v>28</v>
      </c>
      <c r="J15" s="21" t="s">
        <v>29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30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1" t="str">
        <f>'Rekapitulace stavby'!E14</f>
        <v>Vyplň údaj</v>
      </c>
      <c r="F18" s="163"/>
      <c r="G18" s="163"/>
      <c r="H18" s="163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32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35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68" t="s">
        <v>1</v>
      </c>
      <c r="F27" s="168"/>
      <c r="G27" s="168"/>
      <c r="H27" s="168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ROUND(J134,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" customHeight="1">
      <c r="B33" s="28"/>
      <c r="D33" s="51" t="s">
        <v>41</v>
      </c>
      <c r="E33" s="23" t="s">
        <v>42</v>
      </c>
      <c r="F33" s="87">
        <f>ROUND((SUM(BE134:BE337)),  2)</f>
        <v>0</v>
      </c>
      <c r="I33" s="88">
        <v>0.21</v>
      </c>
      <c r="J33" s="87">
        <f>ROUND(((SUM(BE134:BE337))*I33),  2)</f>
        <v>0</v>
      </c>
      <c r="L33" s="28"/>
    </row>
    <row r="34" spans="2:12" s="1" customFormat="1" ht="14.4" customHeight="1">
      <c r="B34" s="28"/>
      <c r="E34" s="23" t="s">
        <v>43</v>
      </c>
      <c r="F34" s="87">
        <f>ROUND((SUM(BF134:BF337)),  2)</f>
        <v>0</v>
      </c>
      <c r="I34" s="88">
        <v>0.12</v>
      </c>
      <c r="J34" s="87">
        <f>ROUND(((SUM(BF134:BF337))*I34),  2)</f>
        <v>0</v>
      </c>
      <c r="L34" s="28"/>
    </row>
    <row r="35" spans="2:12" s="1" customFormat="1" ht="14.4" hidden="1" customHeight="1">
      <c r="B35" s="28"/>
      <c r="E35" s="23" t="s">
        <v>44</v>
      </c>
      <c r="F35" s="87">
        <f>ROUND((SUM(BG134:BG337)),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45</v>
      </c>
      <c r="F36" s="87">
        <f>ROUND((SUM(BH134:BH337)),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46</v>
      </c>
      <c r="F37" s="87">
        <f>ROUND((SUM(BI134:BI337)),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93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8" t="str">
        <f>E7</f>
        <v>Oprava bytu č. 6 v objektu Bohdanečská 249, Vinoř</v>
      </c>
      <c r="F85" s="199"/>
      <c r="G85" s="199"/>
      <c r="H85" s="199"/>
      <c r="L85" s="28"/>
    </row>
    <row r="86" spans="2:47" s="1" customFormat="1" ht="12" customHeight="1">
      <c r="B86" s="28"/>
      <c r="C86" s="23" t="s">
        <v>91</v>
      </c>
      <c r="L86" s="28"/>
    </row>
    <row r="87" spans="2:47" s="1" customFormat="1" ht="16.5" customHeight="1">
      <c r="B87" s="28"/>
      <c r="E87" s="179" t="str">
        <f>E9</f>
        <v>01 - SO</v>
      </c>
      <c r="F87" s="200"/>
      <c r="G87" s="200"/>
      <c r="H87" s="200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Bohdanečská 249, 190 17 Praha-Vinoř</v>
      </c>
      <c r="I89" s="23" t="s">
        <v>22</v>
      </c>
      <c r="J89" s="48" t="str">
        <f>IF(J12="","",J12)</f>
        <v>16. 1. 2026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 xml:space="preserve">Městská část Praha-Vinoř </v>
      </c>
      <c r="I91" s="23" t="s">
        <v>32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30</v>
      </c>
      <c r="F92" s="21" t="str">
        <f>IF(E18="","",E18)</f>
        <v>Vyplň údaj</v>
      </c>
      <c r="I92" s="23" t="s">
        <v>35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94</v>
      </c>
      <c r="D94" s="89"/>
      <c r="E94" s="89"/>
      <c r="F94" s="89"/>
      <c r="G94" s="89"/>
      <c r="H94" s="89"/>
      <c r="I94" s="89"/>
      <c r="J94" s="98" t="s">
        <v>95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96</v>
      </c>
      <c r="J96" s="62">
        <f>J134</f>
        <v>0</v>
      </c>
      <c r="L96" s="28"/>
      <c r="AU96" s="13" t="s">
        <v>97</v>
      </c>
    </row>
    <row r="97" spans="2:12" s="8" customFormat="1" ht="24.9" customHeight="1">
      <c r="B97" s="100"/>
      <c r="D97" s="101" t="s">
        <v>98</v>
      </c>
      <c r="E97" s="102"/>
      <c r="F97" s="102"/>
      <c r="G97" s="102"/>
      <c r="H97" s="102"/>
      <c r="I97" s="102"/>
      <c r="J97" s="103">
        <f>J135</f>
        <v>0</v>
      </c>
      <c r="L97" s="100"/>
    </row>
    <row r="98" spans="2:12" s="9" customFormat="1" ht="19.95" customHeight="1">
      <c r="B98" s="104"/>
      <c r="D98" s="105" t="s">
        <v>99</v>
      </c>
      <c r="E98" s="106"/>
      <c r="F98" s="106"/>
      <c r="G98" s="106"/>
      <c r="H98" s="106"/>
      <c r="I98" s="106"/>
      <c r="J98" s="107">
        <f>J136</f>
        <v>0</v>
      </c>
      <c r="L98" s="104"/>
    </row>
    <row r="99" spans="2:12" s="9" customFormat="1" ht="19.95" customHeight="1">
      <c r="B99" s="104"/>
      <c r="D99" s="105" t="s">
        <v>100</v>
      </c>
      <c r="E99" s="106"/>
      <c r="F99" s="106"/>
      <c r="G99" s="106"/>
      <c r="H99" s="106"/>
      <c r="I99" s="106"/>
      <c r="J99" s="107">
        <f>J150</f>
        <v>0</v>
      </c>
      <c r="L99" s="104"/>
    </row>
    <row r="100" spans="2:12" s="8" customFormat="1" ht="24.9" customHeight="1">
      <c r="B100" s="100"/>
      <c r="D100" s="101" t="s">
        <v>101</v>
      </c>
      <c r="E100" s="102"/>
      <c r="F100" s="102"/>
      <c r="G100" s="102"/>
      <c r="H100" s="102"/>
      <c r="I100" s="102"/>
      <c r="J100" s="103">
        <f>J163</f>
        <v>0</v>
      </c>
      <c r="L100" s="100"/>
    </row>
    <row r="101" spans="2:12" s="9" customFormat="1" ht="19.95" customHeight="1">
      <c r="B101" s="104"/>
      <c r="D101" s="105" t="s">
        <v>102</v>
      </c>
      <c r="E101" s="106"/>
      <c r="F101" s="106"/>
      <c r="G101" s="106"/>
      <c r="H101" s="106"/>
      <c r="I101" s="106"/>
      <c r="J101" s="107">
        <f>J164</f>
        <v>0</v>
      </c>
      <c r="L101" s="104"/>
    </row>
    <row r="102" spans="2:12" s="9" customFormat="1" ht="19.95" customHeight="1">
      <c r="B102" s="104"/>
      <c r="D102" s="105" t="s">
        <v>103</v>
      </c>
      <c r="E102" s="106"/>
      <c r="F102" s="106"/>
      <c r="G102" s="106"/>
      <c r="H102" s="106"/>
      <c r="I102" s="106"/>
      <c r="J102" s="107">
        <f>J169</f>
        <v>0</v>
      </c>
      <c r="L102" s="104"/>
    </row>
    <row r="103" spans="2:12" s="9" customFormat="1" ht="19.95" customHeight="1">
      <c r="B103" s="104"/>
      <c r="D103" s="105" t="s">
        <v>104</v>
      </c>
      <c r="E103" s="106"/>
      <c r="F103" s="106"/>
      <c r="G103" s="106"/>
      <c r="H103" s="106"/>
      <c r="I103" s="106"/>
      <c r="J103" s="107">
        <f>J177</f>
        <v>0</v>
      </c>
      <c r="L103" s="104"/>
    </row>
    <row r="104" spans="2:12" s="9" customFormat="1" ht="19.95" customHeight="1">
      <c r="B104" s="104"/>
      <c r="D104" s="105" t="s">
        <v>105</v>
      </c>
      <c r="E104" s="106"/>
      <c r="F104" s="106"/>
      <c r="G104" s="106"/>
      <c r="H104" s="106"/>
      <c r="I104" s="106"/>
      <c r="J104" s="107">
        <f>J202</f>
        <v>0</v>
      </c>
      <c r="L104" s="104"/>
    </row>
    <row r="105" spans="2:12" s="9" customFormat="1" ht="19.95" customHeight="1">
      <c r="B105" s="104"/>
      <c r="D105" s="105" t="s">
        <v>106</v>
      </c>
      <c r="E105" s="106"/>
      <c r="F105" s="106"/>
      <c r="G105" s="106"/>
      <c r="H105" s="106"/>
      <c r="I105" s="106"/>
      <c r="J105" s="107">
        <f>J212</f>
        <v>0</v>
      </c>
      <c r="L105" s="104"/>
    </row>
    <row r="106" spans="2:12" s="9" customFormat="1" ht="19.95" customHeight="1">
      <c r="B106" s="104"/>
      <c r="D106" s="105" t="s">
        <v>107</v>
      </c>
      <c r="E106" s="106"/>
      <c r="F106" s="106"/>
      <c r="G106" s="106"/>
      <c r="H106" s="106"/>
      <c r="I106" s="106"/>
      <c r="J106" s="107">
        <f>J237</f>
        <v>0</v>
      </c>
      <c r="L106" s="104"/>
    </row>
    <row r="107" spans="2:12" s="9" customFormat="1" ht="19.95" customHeight="1">
      <c r="B107" s="104"/>
      <c r="D107" s="105" t="s">
        <v>108</v>
      </c>
      <c r="E107" s="106"/>
      <c r="F107" s="106"/>
      <c r="G107" s="106"/>
      <c r="H107" s="106"/>
      <c r="I107" s="106"/>
      <c r="J107" s="107">
        <f>J244</f>
        <v>0</v>
      </c>
      <c r="L107" s="104"/>
    </row>
    <row r="108" spans="2:12" s="9" customFormat="1" ht="19.95" customHeight="1">
      <c r="B108" s="104"/>
      <c r="D108" s="105" t="s">
        <v>109</v>
      </c>
      <c r="E108" s="106"/>
      <c r="F108" s="106"/>
      <c r="G108" s="106"/>
      <c r="H108" s="106"/>
      <c r="I108" s="106"/>
      <c r="J108" s="107">
        <f>J248</f>
        <v>0</v>
      </c>
      <c r="L108" s="104"/>
    </row>
    <row r="109" spans="2:12" s="9" customFormat="1" ht="19.95" customHeight="1">
      <c r="B109" s="104"/>
      <c r="D109" s="105" t="s">
        <v>110</v>
      </c>
      <c r="E109" s="106"/>
      <c r="F109" s="106"/>
      <c r="G109" s="106"/>
      <c r="H109" s="106"/>
      <c r="I109" s="106"/>
      <c r="J109" s="107">
        <f>J286</f>
        <v>0</v>
      </c>
      <c r="L109" s="104"/>
    </row>
    <row r="110" spans="2:12" s="9" customFormat="1" ht="19.95" customHeight="1">
      <c r="B110" s="104"/>
      <c r="D110" s="105" t="s">
        <v>111</v>
      </c>
      <c r="E110" s="106"/>
      <c r="F110" s="106"/>
      <c r="G110" s="106"/>
      <c r="H110" s="106"/>
      <c r="I110" s="106"/>
      <c r="J110" s="107">
        <f>J297</f>
        <v>0</v>
      </c>
      <c r="L110" s="104"/>
    </row>
    <row r="111" spans="2:12" s="9" customFormat="1" ht="19.95" customHeight="1">
      <c r="B111" s="104"/>
      <c r="D111" s="105" t="s">
        <v>112</v>
      </c>
      <c r="E111" s="106"/>
      <c r="F111" s="106"/>
      <c r="G111" s="106"/>
      <c r="H111" s="106"/>
      <c r="I111" s="106"/>
      <c r="J111" s="107">
        <f>J315</f>
        <v>0</v>
      </c>
      <c r="L111" s="104"/>
    </row>
    <row r="112" spans="2:12" s="9" customFormat="1" ht="19.95" customHeight="1">
      <c r="B112" s="104"/>
      <c r="D112" s="105" t="s">
        <v>113</v>
      </c>
      <c r="E112" s="106"/>
      <c r="F112" s="106"/>
      <c r="G112" s="106"/>
      <c r="H112" s="106"/>
      <c r="I112" s="106"/>
      <c r="J112" s="107">
        <f>J320</f>
        <v>0</v>
      </c>
      <c r="L112" s="104"/>
    </row>
    <row r="113" spans="2:12" s="9" customFormat="1" ht="19.95" customHeight="1">
      <c r="B113" s="104"/>
      <c r="D113" s="105" t="s">
        <v>114</v>
      </c>
      <c r="E113" s="106"/>
      <c r="F113" s="106"/>
      <c r="G113" s="106"/>
      <c r="H113" s="106"/>
      <c r="I113" s="106"/>
      <c r="J113" s="107">
        <f>J327</f>
        <v>0</v>
      </c>
      <c r="L113" s="104"/>
    </row>
    <row r="114" spans="2:12" s="9" customFormat="1" ht="19.95" customHeight="1">
      <c r="B114" s="104"/>
      <c r="D114" s="105" t="s">
        <v>115</v>
      </c>
      <c r="E114" s="106"/>
      <c r="F114" s="106"/>
      <c r="G114" s="106"/>
      <c r="H114" s="106"/>
      <c r="I114" s="106"/>
      <c r="J114" s="107">
        <f>J334</f>
        <v>0</v>
      </c>
      <c r="L114" s="104"/>
    </row>
    <row r="115" spans="2:12" s="1" customFormat="1" ht="21.75" customHeight="1">
      <c r="B115" s="28"/>
      <c r="L115" s="28"/>
    </row>
    <row r="116" spans="2:12" s="1" customFormat="1" ht="6.9" customHeight="1"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28"/>
    </row>
    <row r="120" spans="2:12" s="1" customFormat="1" ht="6.9" customHeight="1"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28"/>
    </row>
    <row r="121" spans="2:12" s="1" customFormat="1" ht="24.9" customHeight="1">
      <c r="B121" s="28"/>
      <c r="C121" s="17" t="s">
        <v>116</v>
      </c>
      <c r="L121" s="28"/>
    </row>
    <row r="122" spans="2:12" s="1" customFormat="1" ht="6.9" customHeight="1">
      <c r="B122" s="28"/>
      <c r="L122" s="28"/>
    </row>
    <row r="123" spans="2:12" s="1" customFormat="1" ht="12" customHeight="1">
      <c r="B123" s="28"/>
      <c r="C123" s="23" t="s">
        <v>16</v>
      </c>
      <c r="L123" s="28"/>
    </row>
    <row r="124" spans="2:12" s="1" customFormat="1" ht="16.5" customHeight="1">
      <c r="B124" s="28"/>
      <c r="E124" s="198" t="str">
        <f>E7</f>
        <v>Oprava bytu č. 6 v objektu Bohdanečská 249, Vinoř</v>
      </c>
      <c r="F124" s="199"/>
      <c r="G124" s="199"/>
      <c r="H124" s="199"/>
      <c r="L124" s="28"/>
    </row>
    <row r="125" spans="2:12" s="1" customFormat="1" ht="12" customHeight="1">
      <c r="B125" s="28"/>
      <c r="C125" s="23" t="s">
        <v>91</v>
      </c>
      <c r="L125" s="28"/>
    </row>
    <row r="126" spans="2:12" s="1" customFormat="1" ht="16.5" customHeight="1">
      <c r="B126" s="28"/>
      <c r="E126" s="179" t="str">
        <f>E9</f>
        <v>01 - SO</v>
      </c>
      <c r="F126" s="200"/>
      <c r="G126" s="200"/>
      <c r="H126" s="200"/>
      <c r="L126" s="28"/>
    </row>
    <row r="127" spans="2:12" s="1" customFormat="1" ht="6.9" customHeight="1">
      <c r="B127" s="28"/>
      <c r="L127" s="28"/>
    </row>
    <row r="128" spans="2:12" s="1" customFormat="1" ht="12" customHeight="1">
      <c r="B128" s="28"/>
      <c r="C128" s="23" t="s">
        <v>20</v>
      </c>
      <c r="F128" s="21" t="str">
        <f>F12</f>
        <v>Bohdanečská 249, 190 17 Praha-Vinoř</v>
      </c>
      <c r="I128" s="23" t="s">
        <v>22</v>
      </c>
      <c r="J128" s="48" t="str">
        <f>IF(J12="","",J12)</f>
        <v>16. 1. 2026</v>
      </c>
      <c r="L128" s="28"/>
    </row>
    <row r="129" spans="2:65" s="1" customFormat="1" ht="6.9" customHeight="1">
      <c r="B129" s="28"/>
      <c r="L129" s="28"/>
    </row>
    <row r="130" spans="2:65" s="1" customFormat="1" ht="15.15" customHeight="1">
      <c r="B130" s="28"/>
      <c r="C130" s="23" t="s">
        <v>24</v>
      </c>
      <c r="F130" s="21" t="str">
        <f>E15</f>
        <v xml:space="preserve">Městská část Praha-Vinoř </v>
      </c>
      <c r="I130" s="23" t="s">
        <v>32</v>
      </c>
      <c r="J130" s="26" t="str">
        <f>E21</f>
        <v xml:space="preserve"> </v>
      </c>
      <c r="L130" s="28"/>
    </row>
    <row r="131" spans="2:65" s="1" customFormat="1" ht="15.15" customHeight="1">
      <c r="B131" s="28"/>
      <c r="C131" s="23" t="s">
        <v>30</v>
      </c>
      <c r="F131" s="21" t="str">
        <f>IF(E18="","",E18)</f>
        <v>Vyplň údaj</v>
      </c>
      <c r="I131" s="23" t="s">
        <v>35</v>
      </c>
      <c r="J131" s="26" t="str">
        <f>E24</f>
        <v xml:space="preserve"> </v>
      </c>
      <c r="L131" s="28"/>
    </row>
    <row r="132" spans="2:65" s="1" customFormat="1" ht="10.35" customHeight="1">
      <c r="B132" s="28"/>
      <c r="L132" s="28"/>
    </row>
    <row r="133" spans="2:65" s="10" customFormat="1" ht="29.25" customHeight="1">
      <c r="B133" s="108"/>
      <c r="C133" s="109" t="s">
        <v>117</v>
      </c>
      <c r="D133" s="110" t="s">
        <v>62</v>
      </c>
      <c r="E133" s="110" t="s">
        <v>58</v>
      </c>
      <c r="F133" s="110" t="s">
        <v>59</v>
      </c>
      <c r="G133" s="110" t="s">
        <v>118</v>
      </c>
      <c r="H133" s="110" t="s">
        <v>119</v>
      </c>
      <c r="I133" s="110" t="s">
        <v>120</v>
      </c>
      <c r="J133" s="111" t="s">
        <v>95</v>
      </c>
      <c r="K133" s="112" t="s">
        <v>121</v>
      </c>
      <c r="L133" s="108"/>
      <c r="M133" s="55" t="s">
        <v>1</v>
      </c>
      <c r="N133" s="56" t="s">
        <v>41</v>
      </c>
      <c r="O133" s="56" t="s">
        <v>122</v>
      </c>
      <c r="P133" s="56" t="s">
        <v>123</v>
      </c>
      <c r="Q133" s="56" t="s">
        <v>124</v>
      </c>
      <c r="R133" s="56" t="s">
        <v>125</v>
      </c>
      <c r="S133" s="56" t="s">
        <v>126</v>
      </c>
      <c r="T133" s="57" t="s">
        <v>127</v>
      </c>
    </row>
    <row r="134" spans="2:65" s="1" customFormat="1" ht="22.8" customHeight="1">
      <c r="B134" s="28"/>
      <c r="C134" s="60" t="s">
        <v>128</v>
      </c>
      <c r="J134" s="113">
        <f>BK134</f>
        <v>0</v>
      </c>
      <c r="L134" s="28"/>
      <c r="M134" s="58"/>
      <c r="N134" s="49"/>
      <c r="O134" s="49"/>
      <c r="P134" s="114">
        <f>P135+P163</f>
        <v>0</v>
      </c>
      <c r="Q134" s="49"/>
      <c r="R134" s="114">
        <f>R135+R163</f>
        <v>6.3493251800000001</v>
      </c>
      <c r="S134" s="49"/>
      <c r="T134" s="115">
        <f>T135+T163</f>
        <v>4.2067461000000002</v>
      </c>
      <c r="AT134" s="13" t="s">
        <v>76</v>
      </c>
      <c r="AU134" s="13" t="s">
        <v>97</v>
      </c>
      <c r="BK134" s="116">
        <f>BK135+BK163</f>
        <v>0</v>
      </c>
    </row>
    <row r="135" spans="2:65" s="11" customFormat="1" ht="25.95" customHeight="1">
      <c r="B135" s="117"/>
      <c r="D135" s="118" t="s">
        <v>76</v>
      </c>
      <c r="E135" s="119" t="s">
        <v>129</v>
      </c>
      <c r="F135" s="119" t="s">
        <v>130</v>
      </c>
      <c r="I135" s="120"/>
      <c r="J135" s="121">
        <f>BK135</f>
        <v>0</v>
      </c>
      <c r="L135" s="117"/>
      <c r="M135" s="122"/>
      <c r="P135" s="123">
        <f>P136+P150</f>
        <v>0</v>
      </c>
      <c r="R135" s="123">
        <f>R136+R150</f>
        <v>4.4682803</v>
      </c>
      <c r="T135" s="124">
        <f>T136+T150</f>
        <v>0.97200220000000004</v>
      </c>
      <c r="AR135" s="118" t="s">
        <v>85</v>
      </c>
      <c r="AT135" s="125" t="s">
        <v>76</v>
      </c>
      <c r="AU135" s="125" t="s">
        <v>77</v>
      </c>
      <c r="AY135" s="118" t="s">
        <v>131</v>
      </c>
      <c r="BK135" s="126">
        <f>BK136+BK150</f>
        <v>0</v>
      </c>
    </row>
    <row r="136" spans="2:65" s="11" customFormat="1" ht="22.8" customHeight="1">
      <c r="B136" s="117"/>
      <c r="D136" s="118" t="s">
        <v>76</v>
      </c>
      <c r="E136" s="127" t="s">
        <v>132</v>
      </c>
      <c r="F136" s="127" t="s">
        <v>133</v>
      </c>
      <c r="I136" s="120"/>
      <c r="J136" s="128">
        <f>BK136</f>
        <v>0</v>
      </c>
      <c r="L136" s="117"/>
      <c r="M136" s="122"/>
      <c r="P136" s="123">
        <f>SUM(P137:P149)</f>
        <v>0</v>
      </c>
      <c r="R136" s="123">
        <f>SUM(R137:R149)</f>
        <v>1.8021348000000001</v>
      </c>
      <c r="T136" s="124">
        <f>SUM(T137:T149)</f>
        <v>0.96879999999999999</v>
      </c>
      <c r="AR136" s="118" t="s">
        <v>85</v>
      </c>
      <c r="AT136" s="125" t="s">
        <v>76</v>
      </c>
      <c r="AU136" s="125" t="s">
        <v>85</v>
      </c>
      <c r="AY136" s="118" t="s">
        <v>131</v>
      </c>
      <c r="BK136" s="126">
        <f>SUM(BK137:BK149)</f>
        <v>0</v>
      </c>
    </row>
    <row r="137" spans="2:65" s="1" customFormat="1" ht="24.15" customHeight="1">
      <c r="B137" s="28"/>
      <c r="C137" s="129" t="s">
        <v>85</v>
      </c>
      <c r="D137" s="129" t="s">
        <v>134</v>
      </c>
      <c r="E137" s="130" t="s">
        <v>135</v>
      </c>
      <c r="F137" s="131" t="s">
        <v>136</v>
      </c>
      <c r="G137" s="132" t="s">
        <v>137</v>
      </c>
      <c r="H137" s="133">
        <v>1</v>
      </c>
      <c r="I137" s="134"/>
      <c r="J137" s="135">
        <f t="shared" ref="J137:J149" si="0">ROUND(I137*H137,2)</f>
        <v>0</v>
      </c>
      <c r="K137" s="136"/>
      <c r="L137" s="28"/>
      <c r="M137" s="137" t="s">
        <v>1</v>
      </c>
      <c r="N137" s="138" t="s">
        <v>43</v>
      </c>
      <c r="P137" s="139">
        <f t="shared" ref="P137:P149" si="1">O137*H137</f>
        <v>0</v>
      </c>
      <c r="Q137" s="139">
        <v>0</v>
      </c>
      <c r="R137" s="139">
        <f t="shared" ref="R137:R149" si="2">Q137*H137</f>
        <v>0</v>
      </c>
      <c r="S137" s="139">
        <v>0</v>
      </c>
      <c r="T137" s="140">
        <f t="shared" ref="T137:T149" si="3">S137*H137</f>
        <v>0</v>
      </c>
      <c r="AR137" s="141" t="s">
        <v>138</v>
      </c>
      <c r="AT137" s="141" t="s">
        <v>134</v>
      </c>
      <c r="AU137" s="141" t="s">
        <v>139</v>
      </c>
      <c r="AY137" s="13" t="s">
        <v>131</v>
      </c>
      <c r="BE137" s="142">
        <f t="shared" ref="BE137:BE149" si="4">IF(N137="základní",J137,0)</f>
        <v>0</v>
      </c>
      <c r="BF137" s="142">
        <f t="shared" ref="BF137:BF149" si="5">IF(N137="snížená",J137,0)</f>
        <v>0</v>
      </c>
      <c r="BG137" s="142">
        <f t="shared" ref="BG137:BG149" si="6">IF(N137="zákl. přenesená",J137,0)</f>
        <v>0</v>
      </c>
      <c r="BH137" s="142">
        <f t="shared" ref="BH137:BH149" si="7">IF(N137="sníž. přenesená",J137,0)</f>
        <v>0</v>
      </c>
      <c r="BI137" s="142">
        <f t="shared" ref="BI137:BI149" si="8">IF(N137="nulová",J137,0)</f>
        <v>0</v>
      </c>
      <c r="BJ137" s="13" t="s">
        <v>139</v>
      </c>
      <c r="BK137" s="142">
        <f t="shared" ref="BK137:BK149" si="9">ROUND(I137*H137,2)</f>
        <v>0</v>
      </c>
      <c r="BL137" s="13" t="s">
        <v>138</v>
      </c>
      <c r="BM137" s="141" t="s">
        <v>140</v>
      </c>
    </row>
    <row r="138" spans="2:65" s="1" customFormat="1" ht="24.15" customHeight="1">
      <c r="B138" s="28"/>
      <c r="C138" s="129" t="s">
        <v>139</v>
      </c>
      <c r="D138" s="129" t="s">
        <v>134</v>
      </c>
      <c r="E138" s="130" t="s">
        <v>141</v>
      </c>
      <c r="F138" s="131" t="s">
        <v>142</v>
      </c>
      <c r="G138" s="132" t="s">
        <v>137</v>
      </c>
      <c r="H138" s="133">
        <v>45</v>
      </c>
      <c r="I138" s="134"/>
      <c r="J138" s="135">
        <f t="shared" si="0"/>
        <v>0</v>
      </c>
      <c r="K138" s="136"/>
      <c r="L138" s="28"/>
      <c r="M138" s="137" t="s">
        <v>1</v>
      </c>
      <c r="N138" s="138" t="s">
        <v>43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138</v>
      </c>
      <c r="AT138" s="141" t="s">
        <v>134</v>
      </c>
      <c r="AU138" s="141" t="s">
        <v>139</v>
      </c>
      <c r="AY138" s="13" t="s">
        <v>131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139</v>
      </c>
      <c r="BK138" s="142">
        <f t="shared" si="9"/>
        <v>0</v>
      </c>
      <c r="BL138" s="13" t="s">
        <v>138</v>
      </c>
      <c r="BM138" s="141" t="s">
        <v>143</v>
      </c>
    </row>
    <row r="139" spans="2:65" s="1" customFormat="1" ht="24.15" customHeight="1">
      <c r="B139" s="28"/>
      <c r="C139" s="129" t="s">
        <v>144</v>
      </c>
      <c r="D139" s="129" t="s">
        <v>134</v>
      </c>
      <c r="E139" s="130" t="s">
        <v>145</v>
      </c>
      <c r="F139" s="131" t="s">
        <v>146</v>
      </c>
      <c r="G139" s="132" t="s">
        <v>137</v>
      </c>
      <c r="H139" s="133">
        <v>1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138</v>
      </c>
      <c r="AT139" s="141" t="s">
        <v>134</v>
      </c>
      <c r="AU139" s="141" t="s">
        <v>139</v>
      </c>
      <c r="AY139" s="13" t="s">
        <v>131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139</v>
      </c>
      <c r="BK139" s="142">
        <f t="shared" si="9"/>
        <v>0</v>
      </c>
      <c r="BL139" s="13" t="s">
        <v>138</v>
      </c>
      <c r="BM139" s="141" t="s">
        <v>147</v>
      </c>
    </row>
    <row r="140" spans="2:65" s="1" customFormat="1" ht="24.15" customHeight="1">
      <c r="B140" s="28"/>
      <c r="C140" s="129" t="s">
        <v>138</v>
      </c>
      <c r="D140" s="129" t="s">
        <v>134</v>
      </c>
      <c r="E140" s="130" t="s">
        <v>148</v>
      </c>
      <c r="F140" s="131" t="s">
        <v>149</v>
      </c>
      <c r="G140" s="132" t="s">
        <v>150</v>
      </c>
      <c r="H140" s="133">
        <v>53.37</v>
      </c>
      <c r="I140" s="134"/>
      <c r="J140" s="135">
        <f t="shared" si="0"/>
        <v>0</v>
      </c>
      <c r="K140" s="136"/>
      <c r="L140" s="28"/>
      <c r="M140" s="137" t="s">
        <v>1</v>
      </c>
      <c r="N140" s="138" t="s">
        <v>43</v>
      </c>
      <c r="P140" s="139">
        <f t="shared" si="1"/>
        <v>0</v>
      </c>
      <c r="Q140" s="139">
        <v>4.0000000000000003E-5</v>
      </c>
      <c r="R140" s="139">
        <f t="shared" si="2"/>
        <v>2.1348000000000001E-3</v>
      </c>
      <c r="S140" s="139">
        <v>0</v>
      </c>
      <c r="T140" s="140">
        <f t="shared" si="3"/>
        <v>0</v>
      </c>
      <c r="AR140" s="141" t="s">
        <v>138</v>
      </c>
      <c r="AT140" s="141" t="s">
        <v>134</v>
      </c>
      <c r="AU140" s="141" t="s">
        <v>139</v>
      </c>
      <c r="AY140" s="13" t="s">
        <v>131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139</v>
      </c>
      <c r="BK140" s="142">
        <f t="shared" si="9"/>
        <v>0</v>
      </c>
      <c r="BL140" s="13" t="s">
        <v>138</v>
      </c>
      <c r="BM140" s="141" t="s">
        <v>151</v>
      </c>
    </row>
    <row r="141" spans="2:65" s="1" customFormat="1" ht="16.5" customHeight="1">
      <c r="B141" s="28"/>
      <c r="C141" s="129" t="s">
        <v>152</v>
      </c>
      <c r="D141" s="129" t="s">
        <v>134</v>
      </c>
      <c r="E141" s="130" t="s">
        <v>153</v>
      </c>
      <c r="F141" s="131" t="s">
        <v>154</v>
      </c>
      <c r="G141" s="132" t="s">
        <v>155</v>
      </c>
      <c r="H141" s="133">
        <v>1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1.8</v>
      </c>
      <c r="R141" s="139">
        <f t="shared" si="2"/>
        <v>1.8</v>
      </c>
      <c r="S141" s="139">
        <v>0</v>
      </c>
      <c r="T141" s="140">
        <f t="shared" si="3"/>
        <v>0</v>
      </c>
      <c r="AR141" s="141" t="s">
        <v>138</v>
      </c>
      <c r="AT141" s="141" t="s">
        <v>134</v>
      </c>
      <c r="AU141" s="141" t="s">
        <v>139</v>
      </c>
      <c r="AY141" s="13" t="s">
        <v>131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139</v>
      </c>
      <c r="BK141" s="142">
        <f t="shared" si="9"/>
        <v>0</v>
      </c>
      <c r="BL141" s="13" t="s">
        <v>138</v>
      </c>
      <c r="BM141" s="141" t="s">
        <v>156</v>
      </c>
    </row>
    <row r="142" spans="2:65" s="1" customFormat="1" ht="21.75" customHeight="1">
      <c r="B142" s="28"/>
      <c r="C142" s="129" t="s">
        <v>157</v>
      </c>
      <c r="D142" s="129" t="s">
        <v>134</v>
      </c>
      <c r="E142" s="130" t="s">
        <v>158</v>
      </c>
      <c r="F142" s="131" t="s">
        <v>159</v>
      </c>
      <c r="G142" s="132" t="s">
        <v>150</v>
      </c>
      <c r="H142" s="133">
        <v>2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43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0.308</v>
      </c>
      <c r="T142" s="140">
        <f t="shared" si="3"/>
        <v>0.61599999999999999</v>
      </c>
      <c r="AR142" s="141" t="s">
        <v>138</v>
      </c>
      <c r="AT142" s="141" t="s">
        <v>134</v>
      </c>
      <c r="AU142" s="141" t="s">
        <v>139</v>
      </c>
      <c r="AY142" s="13" t="s">
        <v>131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139</v>
      </c>
      <c r="BK142" s="142">
        <f t="shared" si="9"/>
        <v>0</v>
      </c>
      <c r="BL142" s="13" t="s">
        <v>138</v>
      </c>
      <c r="BM142" s="141" t="s">
        <v>160</v>
      </c>
    </row>
    <row r="143" spans="2:65" s="1" customFormat="1" ht="21.75" customHeight="1">
      <c r="B143" s="28"/>
      <c r="C143" s="129" t="s">
        <v>161</v>
      </c>
      <c r="D143" s="129" t="s">
        <v>134</v>
      </c>
      <c r="E143" s="130" t="s">
        <v>162</v>
      </c>
      <c r="F143" s="131" t="s">
        <v>163</v>
      </c>
      <c r="G143" s="132" t="s">
        <v>150</v>
      </c>
      <c r="H143" s="133">
        <v>2.8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7.5999999999999998E-2</v>
      </c>
      <c r="T143" s="140">
        <f t="shared" si="3"/>
        <v>0.21279999999999999</v>
      </c>
      <c r="AR143" s="141" t="s">
        <v>138</v>
      </c>
      <c r="AT143" s="141" t="s">
        <v>134</v>
      </c>
      <c r="AU143" s="141" t="s">
        <v>139</v>
      </c>
      <c r="AY143" s="13" t="s">
        <v>131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139</v>
      </c>
      <c r="BK143" s="142">
        <f t="shared" si="9"/>
        <v>0</v>
      </c>
      <c r="BL143" s="13" t="s">
        <v>138</v>
      </c>
      <c r="BM143" s="141" t="s">
        <v>164</v>
      </c>
    </row>
    <row r="144" spans="2:65" s="1" customFormat="1" ht="24.15" customHeight="1">
      <c r="B144" s="28"/>
      <c r="C144" s="129" t="s">
        <v>165</v>
      </c>
      <c r="D144" s="129" t="s">
        <v>134</v>
      </c>
      <c r="E144" s="130" t="s">
        <v>166</v>
      </c>
      <c r="F144" s="131" t="s">
        <v>167</v>
      </c>
      <c r="G144" s="132" t="s">
        <v>168</v>
      </c>
      <c r="H144" s="133">
        <v>35</v>
      </c>
      <c r="I144" s="134"/>
      <c r="J144" s="135">
        <f t="shared" si="0"/>
        <v>0</v>
      </c>
      <c r="K144" s="136"/>
      <c r="L144" s="28"/>
      <c r="M144" s="137" t="s">
        <v>1</v>
      </c>
      <c r="N144" s="138" t="s">
        <v>43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4.0000000000000001E-3</v>
      </c>
      <c r="T144" s="140">
        <f t="shared" si="3"/>
        <v>0.14000000000000001</v>
      </c>
      <c r="AR144" s="141" t="s">
        <v>138</v>
      </c>
      <c r="AT144" s="141" t="s">
        <v>134</v>
      </c>
      <c r="AU144" s="141" t="s">
        <v>139</v>
      </c>
      <c r="AY144" s="13" t="s">
        <v>131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139</v>
      </c>
      <c r="BK144" s="142">
        <f t="shared" si="9"/>
        <v>0</v>
      </c>
      <c r="BL144" s="13" t="s">
        <v>138</v>
      </c>
      <c r="BM144" s="141" t="s">
        <v>169</v>
      </c>
    </row>
    <row r="145" spans="2:65" s="1" customFormat="1" ht="33" customHeight="1">
      <c r="B145" s="28"/>
      <c r="C145" s="129" t="s">
        <v>132</v>
      </c>
      <c r="D145" s="129" t="s">
        <v>134</v>
      </c>
      <c r="E145" s="130" t="s">
        <v>170</v>
      </c>
      <c r="F145" s="131" t="s">
        <v>171</v>
      </c>
      <c r="G145" s="132" t="s">
        <v>172</v>
      </c>
      <c r="H145" s="133">
        <v>0.97199999999999998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138</v>
      </c>
      <c r="AT145" s="141" t="s">
        <v>134</v>
      </c>
      <c r="AU145" s="141" t="s">
        <v>139</v>
      </c>
      <c r="AY145" s="13" t="s">
        <v>131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139</v>
      </c>
      <c r="BK145" s="142">
        <f t="shared" si="9"/>
        <v>0</v>
      </c>
      <c r="BL145" s="13" t="s">
        <v>138</v>
      </c>
      <c r="BM145" s="141" t="s">
        <v>173</v>
      </c>
    </row>
    <row r="146" spans="2:65" s="1" customFormat="1" ht="24.15" customHeight="1">
      <c r="B146" s="28"/>
      <c r="C146" s="129" t="s">
        <v>174</v>
      </c>
      <c r="D146" s="129" t="s">
        <v>134</v>
      </c>
      <c r="E146" s="130" t="s">
        <v>175</v>
      </c>
      <c r="F146" s="131" t="s">
        <v>176</v>
      </c>
      <c r="G146" s="132" t="s">
        <v>172</v>
      </c>
      <c r="H146" s="133">
        <v>0.97199999999999998</v>
      </c>
      <c r="I146" s="134"/>
      <c r="J146" s="135">
        <f t="shared" si="0"/>
        <v>0</v>
      </c>
      <c r="K146" s="136"/>
      <c r="L146" s="28"/>
      <c r="M146" s="137" t="s">
        <v>1</v>
      </c>
      <c r="N146" s="138" t="s">
        <v>43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138</v>
      </c>
      <c r="AT146" s="141" t="s">
        <v>134</v>
      </c>
      <c r="AU146" s="141" t="s">
        <v>139</v>
      </c>
      <c r="AY146" s="13" t="s">
        <v>131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139</v>
      </c>
      <c r="BK146" s="142">
        <f t="shared" si="9"/>
        <v>0</v>
      </c>
      <c r="BL146" s="13" t="s">
        <v>138</v>
      </c>
      <c r="BM146" s="141" t="s">
        <v>177</v>
      </c>
    </row>
    <row r="147" spans="2:65" s="1" customFormat="1" ht="24.15" customHeight="1">
      <c r="B147" s="28"/>
      <c r="C147" s="129" t="s">
        <v>178</v>
      </c>
      <c r="D147" s="129" t="s">
        <v>134</v>
      </c>
      <c r="E147" s="130" t="s">
        <v>179</v>
      </c>
      <c r="F147" s="131" t="s">
        <v>180</v>
      </c>
      <c r="G147" s="132" t="s">
        <v>172</v>
      </c>
      <c r="H147" s="133">
        <v>9.7200000000000006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138</v>
      </c>
      <c r="AT147" s="141" t="s">
        <v>134</v>
      </c>
      <c r="AU147" s="141" t="s">
        <v>139</v>
      </c>
      <c r="AY147" s="13" t="s">
        <v>131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139</v>
      </c>
      <c r="BK147" s="142">
        <f t="shared" si="9"/>
        <v>0</v>
      </c>
      <c r="BL147" s="13" t="s">
        <v>138</v>
      </c>
      <c r="BM147" s="141" t="s">
        <v>181</v>
      </c>
    </row>
    <row r="148" spans="2:65" s="1" customFormat="1" ht="33" customHeight="1">
      <c r="B148" s="28"/>
      <c r="C148" s="129" t="s">
        <v>8</v>
      </c>
      <c r="D148" s="129" t="s">
        <v>134</v>
      </c>
      <c r="E148" s="130" t="s">
        <v>182</v>
      </c>
      <c r="F148" s="131" t="s">
        <v>183</v>
      </c>
      <c r="G148" s="132" t="s">
        <v>172</v>
      </c>
      <c r="H148" s="133">
        <v>4.4859999999999998</v>
      </c>
      <c r="I148" s="134"/>
      <c r="J148" s="135">
        <f t="shared" si="0"/>
        <v>0</v>
      </c>
      <c r="K148" s="136"/>
      <c r="L148" s="28"/>
      <c r="M148" s="137" t="s">
        <v>1</v>
      </c>
      <c r="N148" s="138" t="s">
        <v>43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138</v>
      </c>
      <c r="AT148" s="141" t="s">
        <v>134</v>
      </c>
      <c r="AU148" s="141" t="s">
        <v>139</v>
      </c>
      <c r="AY148" s="13" t="s">
        <v>131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139</v>
      </c>
      <c r="BK148" s="142">
        <f t="shared" si="9"/>
        <v>0</v>
      </c>
      <c r="BL148" s="13" t="s">
        <v>138</v>
      </c>
      <c r="BM148" s="141" t="s">
        <v>184</v>
      </c>
    </row>
    <row r="149" spans="2:65" s="1" customFormat="1" ht="21.75" customHeight="1">
      <c r="B149" s="28"/>
      <c r="C149" s="129" t="s">
        <v>185</v>
      </c>
      <c r="D149" s="129" t="s">
        <v>134</v>
      </c>
      <c r="E149" s="130" t="s">
        <v>186</v>
      </c>
      <c r="F149" s="131" t="s">
        <v>187</v>
      </c>
      <c r="G149" s="132" t="s">
        <v>172</v>
      </c>
      <c r="H149" s="133">
        <v>4.4859999999999998</v>
      </c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138</v>
      </c>
      <c r="AT149" s="141" t="s">
        <v>134</v>
      </c>
      <c r="AU149" s="141" t="s">
        <v>139</v>
      </c>
      <c r="AY149" s="13" t="s">
        <v>131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139</v>
      </c>
      <c r="BK149" s="142">
        <f t="shared" si="9"/>
        <v>0</v>
      </c>
      <c r="BL149" s="13" t="s">
        <v>138</v>
      </c>
      <c r="BM149" s="141" t="s">
        <v>188</v>
      </c>
    </row>
    <row r="150" spans="2:65" s="11" customFormat="1" ht="22.8" customHeight="1">
      <c r="B150" s="117"/>
      <c r="D150" s="118" t="s">
        <v>76</v>
      </c>
      <c r="E150" s="127" t="s">
        <v>157</v>
      </c>
      <c r="F150" s="127" t="s">
        <v>189</v>
      </c>
      <c r="I150" s="120"/>
      <c r="J150" s="128">
        <f>BK150</f>
        <v>0</v>
      </c>
      <c r="L150" s="117"/>
      <c r="M150" s="122"/>
      <c r="P150" s="123">
        <f>SUM(P151:P162)</f>
        <v>0</v>
      </c>
      <c r="R150" s="123">
        <f>SUM(R151:R162)</f>
        <v>2.6661454999999998</v>
      </c>
      <c r="T150" s="124">
        <f>SUM(T151:T162)</f>
        <v>3.2022000000000001E-3</v>
      </c>
      <c r="AR150" s="118" t="s">
        <v>85</v>
      </c>
      <c r="AT150" s="125" t="s">
        <v>76</v>
      </c>
      <c r="AU150" s="125" t="s">
        <v>85</v>
      </c>
      <c r="AY150" s="118" t="s">
        <v>131</v>
      </c>
      <c r="BK150" s="126">
        <f>SUM(BK151:BK162)</f>
        <v>0</v>
      </c>
    </row>
    <row r="151" spans="2:65" s="1" customFormat="1" ht="16.5" customHeight="1">
      <c r="B151" s="28"/>
      <c r="C151" s="129" t="s">
        <v>190</v>
      </c>
      <c r="D151" s="129" t="s">
        <v>134</v>
      </c>
      <c r="E151" s="130" t="s">
        <v>191</v>
      </c>
      <c r="F151" s="131" t="s">
        <v>192</v>
      </c>
      <c r="G151" s="132" t="s">
        <v>150</v>
      </c>
      <c r="H151" s="133">
        <v>53.37</v>
      </c>
      <c r="I151" s="134"/>
      <c r="J151" s="135">
        <f t="shared" ref="J151:J162" si="10">ROUND(I151*H151,2)</f>
        <v>0</v>
      </c>
      <c r="K151" s="136"/>
      <c r="L151" s="28"/>
      <c r="M151" s="137" t="s">
        <v>1</v>
      </c>
      <c r="N151" s="138" t="s">
        <v>43</v>
      </c>
      <c r="P151" s="139">
        <f t="shared" ref="P151:P162" si="11">O151*H151</f>
        <v>0</v>
      </c>
      <c r="Q151" s="139">
        <v>4.0000000000000003E-5</v>
      </c>
      <c r="R151" s="139">
        <f t="shared" ref="R151:R162" si="12">Q151*H151</f>
        <v>2.1348000000000001E-3</v>
      </c>
      <c r="S151" s="139">
        <v>6.0000000000000002E-5</v>
      </c>
      <c r="T151" s="140">
        <f t="shared" ref="T151:T162" si="13">S151*H151</f>
        <v>3.2022000000000001E-3</v>
      </c>
      <c r="AR151" s="141" t="s">
        <v>138</v>
      </c>
      <c r="AT151" s="141" t="s">
        <v>134</v>
      </c>
      <c r="AU151" s="141" t="s">
        <v>139</v>
      </c>
      <c r="AY151" s="13" t="s">
        <v>131</v>
      </c>
      <c r="BE151" s="142">
        <f t="shared" ref="BE151:BE162" si="14">IF(N151="základní",J151,0)</f>
        <v>0</v>
      </c>
      <c r="BF151" s="142">
        <f t="shared" ref="BF151:BF162" si="15">IF(N151="snížená",J151,0)</f>
        <v>0</v>
      </c>
      <c r="BG151" s="142">
        <f t="shared" ref="BG151:BG162" si="16">IF(N151="zákl. přenesená",J151,0)</f>
        <v>0</v>
      </c>
      <c r="BH151" s="142">
        <f t="shared" ref="BH151:BH162" si="17">IF(N151="sníž. přenesená",J151,0)</f>
        <v>0</v>
      </c>
      <c r="BI151" s="142">
        <f t="shared" ref="BI151:BI162" si="18">IF(N151="nulová",J151,0)</f>
        <v>0</v>
      </c>
      <c r="BJ151" s="13" t="s">
        <v>139</v>
      </c>
      <c r="BK151" s="142">
        <f t="shared" ref="BK151:BK162" si="19">ROUND(I151*H151,2)</f>
        <v>0</v>
      </c>
      <c r="BL151" s="13" t="s">
        <v>138</v>
      </c>
      <c r="BM151" s="141" t="s">
        <v>193</v>
      </c>
    </row>
    <row r="152" spans="2:65" s="1" customFormat="1" ht="24.15" customHeight="1">
      <c r="B152" s="28"/>
      <c r="C152" s="129" t="s">
        <v>194</v>
      </c>
      <c r="D152" s="129" t="s">
        <v>134</v>
      </c>
      <c r="E152" s="130" t="s">
        <v>195</v>
      </c>
      <c r="F152" s="131" t="s">
        <v>196</v>
      </c>
      <c r="G152" s="132" t="s">
        <v>150</v>
      </c>
      <c r="H152" s="133">
        <v>13.23</v>
      </c>
      <c r="I152" s="134"/>
      <c r="J152" s="135">
        <f t="shared" si="10"/>
        <v>0</v>
      </c>
      <c r="K152" s="136"/>
      <c r="L152" s="28"/>
      <c r="M152" s="137" t="s">
        <v>1</v>
      </c>
      <c r="N152" s="138" t="s">
        <v>43</v>
      </c>
      <c r="P152" s="139">
        <f t="shared" si="11"/>
        <v>0</v>
      </c>
      <c r="Q152" s="139">
        <v>2.5999999999999998E-4</v>
      </c>
      <c r="R152" s="139">
        <f t="shared" si="12"/>
        <v>3.4397999999999998E-3</v>
      </c>
      <c r="S152" s="139">
        <v>0</v>
      </c>
      <c r="T152" s="140">
        <f t="shared" si="13"/>
        <v>0</v>
      </c>
      <c r="AR152" s="141" t="s">
        <v>138</v>
      </c>
      <c r="AT152" s="141" t="s">
        <v>134</v>
      </c>
      <c r="AU152" s="141" t="s">
        <v>139</v>
      </c>
      <c r="AY152" s="13" t="s">
        <v>131</v>
      </c>
      <c r="BE152" s="142">
        <f t="shared" si="14"/>
        <v>0</v>
      </c>
      <c r="BF152" s="142">
        <f t="shared" si="15"/>
        <v>0</v>
      </c>
      <c r="BG152" s="142">
        <f t="shared" si="16"/>
        <v>0</v>
      </c>
      <c r="BH152" s="142">
        <f t="shared" si="17"/>
        <v>0</v>
      </c>
      <c r="BI152" s="142">
        <f t="shared" si="18"/>
        <v>0</v>
      </c>
      <c r="BJ152" s="13" t="s">
        <v>139</v>
      </c>
      <c r="BK152" s="142">
        <f t="shared" si="19"/>
        <v>0</v>
      </c>
      <c r="BL152" s="13" t="s">
        <v>138</v>
      </c>
      <c r="BM152" s="141" t="s">
        <v>197</v>
      </c>
    </row>
    <row r="153" spans="2:65" s="1" customFormat="1" ht="21.75" customHeight="1">
      <c r="B153" s="28"/>
      <c r="C153" s="129" t="s">
        <v>198</v>
      </c>
      <c r="D153" s="129" t="s">
        <v>134</v>
      </c>
      <c r="E153" s="130" t="s">
        <v>199</v>
      </c>
      <c r="F153" s="131" t="s">
        <v>200</v>
      </c>
      <c r="G153" s="132" t="s">
        <v>150</v>
      </c>
      <c r="H153" s="133">
        <v>13.23</v>
      </c>
      <c r="I153" s="134"/>
      <c r="J153" s="135">
        <f t="shared" si="10"/>
        <v>0</v>
      </c>
      <c r="K153" s="136"/>
      <c r="L153" s="28"/>
      <c r="M153" s="137" t="s">
        <v>1</v>
      </c>
      <c r="N153" s="138" t="s">
        <v>43</v>
      </c>
      <c r="P153" s="139">
        <f t="shared" si="11"/>
        <v>0</v>
      </c>
      <c r="Q153" s="139">
        <v>4.3800000000000002E-3</v>
      </c>
      <c r="R153" s="139">
        <f t="shared" si="12"/>
        <v>5.7947400000000003E-2</v>
      </c>
      <c r="S153" s="139">
        <v>0</v>
      </c>
      <c r="T153" s="140">
        <f t="shared" si="13"/>
        <v>0</v>
      </c>
      <c r="AR153" s="141" t="s">
        <v>138</v>
      </c>
      <c r="AT153" s="141" t="s">
        <v>134</v>
      </c>
      <c r="AU153" s="141" t="s">
        <v>139</v>
      </c>
      <c r="AY153" s="13" t="s">
        <v>131</v>
      </c>
      <c r="BE153" s="142">
        <f t="shared" si="14"/>
        <v>0</v>
      </c>
      <c r="BF153" s="142">
        <f t="shared" si="15"/>
        <v>0</v>
      </c>
      <c r="BG153" s="142">
        <f t="shared" si="16"/>
        <v>0</v>
      </c>
      <c r="BH153" s="142">
        <f t="shared" si="17"/>
        <v>0</v>
      </c>
      <c r="BI153" s="142">
        <f t="shared" si="18"/>
        <v>0</v>
      </c>
      <c r="BJ153" s="13" t="s">
        <v>139</v>
      </c>
      <c r="BK153" s="142">
        <f t="shared" si="19"/>
        <v>0</v>
      </c>
      <c r="BL153" s="13" t="s">
        <v>138</v>
      </c>
      <c r="BM153" s="141" t="s">
        <v>201</v>
      </c>
    </row>
    <row r="154" spans="2:65" s="1" customFormat="1" ht="24.15" customHeight="1">
      <c r="B154" s="28"/>
      <c r="C154" s="129" t="s">
        <v>202</v>
      </c>
      <c r="D154" s="129" t="s">
        <v>134</v>
      </c>
      <c r="E154" s="130" t="s">
        <v>203</v>
      </c>
      <c r="F154" s="131" t="s">
        <v>204</v>
      </c>
      <c r="G154" s="132" t="s">
        <v>150</v>
      </c>
      <c r="H154" s="133">
        <v>13.23</v>
      </c>
      <c r="I154" s="134"/>
      <c r="J154" s="135">
        <f t="shared" si="10"/>
        <v>0</v>
      </c>
      <c r="K154" s="136"/>
      <c r="L154" s="28"/>
      <c r="M154" s="137" t="s">
        <v>1</v>
      </c>
      <c r="N154" s="138" t="s">
        <v>43</v>
      </c>
      <c r="P154" s="139">
        <f t="shared" si="11"/>
        <v>0</v>
      </c>
      <c r="Q154" s="139">
        <v>1.54E-2</v>
      </c>
      <c r="R154" s="139">
        <f t="shared" si="12"/>
        <v>0.20374200000000001</v>
      </c>
      <c r="S154" s="139">
        <v>0</v>
      </c>
      <c r="T154" s="140">
        <f t="shared" si="13"/>
        <v>0</v>
      </c>
      <c r="AR154" s="141" t="s">
        <v>138</v>
      </c>
      <c r="AT154" s="141" t="s">
        <v>134</v>
      </c>
      <c r="AU154" s="141" t="s">
        <v>139</v>
      </c>
      <c r="AY154" s="13" t="s">
        <v>131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3" t="s">
        <v>139</v>
      </c>
      <c r="BK154" s="142">
        <f t="shared" si="19"/>
        <v>0</v>
      </c>
      <c r="BL154" s="13" t="s">
        <v>138</v>
      </c>
      <c r="BM154" s="141" t="s">
        <v>205</v>
      </c>
    </row>
    <row r="155" spans="2:65" s="1" customFormat="1" ht="24.15" customHeight="1">
      <c r="B155" s="28"/>
      <c r="C155" s="129" t="s">
        <v>206</v>
      </c>
      <c r="D155" s="129" t="s">
        <v>134</v>
      </c>
      <c r="E155" s="130" t="s">
        <v>207</v>
      </c>
      <c r="F155" s="131" t="s">
        <v>208</v>
      </c>
      <c r="G155" s="132" t="s">
        <v>150</v>
      </c>
      <c r="H155" s="133">
        <v>53.37</v>
      </c>
      <c r="I155" s="134"/>
      <c r="J155" s="135">
        <f t="shared" si="10"/>
        <v>0</v>
      </c>
      <c r="K155" s="136"/>
      <c r="L155" s="28"/>
      <c r="M155" s="137" t="s">
        <v>1</v>
      </c>
      <c r="N155" s="138" t="s">
        <v>43</v>
      </c>
      <c r="P155" s="139">
        <f t="shared" si="11"/>
        <v>0</v>
      </c>
      <c r="Q155" s="139">
        <v>5.1999999999999998E-3</v>
      </c>
      <c r="R155" s="139">
        <f t="shared" si="12"/>
        <v>0.27752399999999999</v>
      </c>
      <c r="S155" s="139">
        <v>0</v>
      </c>
      <c r="T155" s="140">
        <f t="shared" si="13"/>
        <v>0</v>
      </c>
      <c r="AR155" s="141" t="s">
        <v>138</v>
      </c>
      <c r="AT155" s="141" t="s">
        <v>134</v>
      </c>
      <c r="AU155" s="141" t="s">
        <v>139</v>
      </c>
      <c r="AY155" s="13" t="s">
        <v>131</v>
      </c>
      <c r="BE155" s="142">
        <f t="shared" si="14"/>
        <v>0</v>
      </c>
      <c r="BF155" s="142">
        <f t="shared" si="15"/>
        <v>0</v>
      </c>
      <c r="BG155" s="142">
        <f t="shared" si="16"/>
        <v>0</v>
      </c>
      <c r="BH155" s="142">
        <f t="shared" si="17"/>
        <v>0</v>
      </c>
      <c r="BI155" s="142">
        <f t="shared" si="18"/>
        <v>0</v>
      </c>
      <c r="BJ155" s="13" t="s">
        <v>139</v>
      </c>
      <c r="BK155" s="142">
        <f t="shared" si="19"/>
        <v>0</v>
      </c>
      <c r="BL155" s="13" t="s">
        <v>138</v>
      </c>
      <c r="BM155" s="141" t="s">
        <v>209</v>
      </c>
    </row>
    <row r="156" spans="2:65" s="1" customFormat="1" ht="24.15" customHeight="1">
      <c r="B156" s="28"/>
      <c r="C156" s="129" t="s">
        <v>210</v>
      </c>
      <c r="D156" s="129" t="s">
        <v>134</v>
      </c>
      <c r="E156" s="130" t="s">
        <v>211</v>
      </c>
      <c r="F156" s="131" t="s">
        <v>212</v>
      </c>
      <c r="G156" s="132" t="s">
        <v>150</v>
      </c>
      <c r="H156" s="133">
        <v>57.2</v>
      </c>
      <c r="I156" s="134"/>
      <c r="J156" s="135">
        <f t="shared" si="10"/>
        <v>0</v>
      </c>
      <c r="K156" s="136"/>
      <c r="L156" s="28"/>
      <c r="M156" s="137" t="s">
        <v>1</v>
      </c>
      <c r="N156" s="138" t="s">
        <v>43</v>
      </c>
      <c r="P156" s="139">
        <f t="shared" si="11"/>
        <v>0</v>
      </c>
      <c r="Q156" s="139">
        <v>2.5999999999999998E-4</v>
      </c>
      <c r="R156" s="139">
        <f t="shared" si="12"/>
        <v>1.4872E-2</v>
      </c>
      <c r="S156" s="139">
        <v>0</v>
      </c>
      <c r="T156" s="140">
        <f t="shared" si="13"/>
        <v>0</v>
      </c>
      <c r="AR156" s="141" t="s">
        <v>138</v>
      </c>
      <c r="AT156" s="141" t="s">
        <v>134</v>
      </c>
      <c r="AU156" s="141" t="s">
        <v>139</v>
      </c>
      <c r="AY156" s="13" t="s">
        <v>131</v>
      </c>
      <c r="BE156" s="142">
        <f t="shared" si="14"/>
        <v>0</v>
      </c>
      <c r="BF156" s="142">
        <f t="shared" si="15"/>
        <v>0</v>
      </c>
      <c r="BG156" s="142">
        <f t="shared" si="16"/>
        <v>0</v>
      </c>
      <c r="BH156" s="142">
        <f t="shared" si="17"/>
        <v>0</v>
      </c>
      <c r="BI156" s="142">
        <f t="shared" si="18"/>
        <v>0</v>
      </c>
      <c r="BJ156" s="13" t="s">
        <v>139</v>
      </c>
      <c r="BK156" s="142">
        <f t="shared" si="19"/>
        <v>0</v>
      </c>
      <c r="BL156" s="13" t="s">
        <v>138</v>
      </c>
      <c r="BM156" s="141" t="s">
        <v>213</v>
      </c>
    </row>
    <row r="157" spans="2:65" s="1" customFormat="1" ht="21.75" customHeight="1">
      <c r="B157" s="28"/>
      <c r="C157" s="129" t="s">
        <v>214</v>
      </c>
      <c r="D157" s="129" t="s">
        <v>134</v>
      </c>
      <c r="E157" s="130" t="s">
        <v>215</v>
      </c>
      <c r="F157" s="131" t="s">
        <v>216</v>
      </c>
      <c r="G157" s="132" t="s">
        <v>150</v>
      </c>
      <c r="H157" s="133">
        <v>57.2</v>
      </c>
      <c r="I157" s="134"/>
      <c r="J157" s="135">
        <f t="shared" si="10"/>
        <v>0</v>
      </c>
      <c r="K157" s="136"/>
      <c r="L157" s="28"/>
      <c r="M157" s="137" t="s">
        <v>1</v>
      </c>
      <c r="N157" s="138" t="s">
        <v>43</v>
      </c>
      <c r="P157" s="139">
        <f t="shared" si="11"/>
        <v>0</v>
      </c>
      <c r="Q157" s="139">
        <v>4.3800000000000002E-3</v>
      </c>
      <c r="R157" s="139">
        <f t="shared" si="12"/>
        <v>0.25053600000000004</v>
      </c>
      <c r="S157" s="139">
        <v>0</v>
      </c>
      <c r="T157" s="140">
        <f t="shared" si="13"/>
        <v>0</v>
      </c>
      <c r="AR157" s="141" t="s">
        <v>138</v>
      </c>
      <c r="AT157" s="141" t="s">
        <v>134</v>
      </c>
      <c r="AU157" s="141" t="s">
        <v>139</v>
      </c>
      <c r="AY157" s="13" t="s">
        <v>131</v>
      </c>
      <c r="BE157" s="142">
        <f t="shared" si="14"/>
        <v>0</v>
      </c>
      <c r="BF157" s="142">
        <f t="shared" si="15"/>
        <v>0</v>
      </c>
      <c r="BG157" s="142">
        <f t="shared" si="16"/>
        <v>0</v>
      </c>
      <c r="BH157" s="142">
        <f t="shared" si="17"/>
        <v>0</v>
      </c>
      <c r="BI157" s="142">
        <f t="shared" si="18"/>
        <v>0</v>
      </c>
      <c r="BJ157" s="13" t="s">
        <v>139</v>
      </c>
      <c r="BK157" s="142">
        <f t="shared" si="19"/>
        <v>0</v>
      </c>
      <c r="BL157" s="13" t="s">
        <v>138</v>
      </c>
      <c r="BM157" s="141" t="s">
        <v>217</v>
      </c>
    </row>
    <row r="158" spans="2:65" s="1" customFormat="1" ht="24.15" customHeight="1">
      <c r="B158" s="28"/>
      <c r="C158" s="129" t="s">
        <v>7</v>
      </c>
      <c r="D158" s="129" t="s">
        <v>134</v>
      </c>
      <c r="E158" s="130" t="s">
        <v>218</v>
      </c>
      <c r="F158" s="131" t="s">
        <v>219</v>
      </c>
      <c r="G158" s="132" t="s">
        <v>150</v>
      </c>
      <c r="H158" s="133">
        <v>57.2</v>
      </c>
      <c r="I158" s="134"/>
      <c r="J158" s="135">
        <f t="shared" si="10"/>
        <v>0</v>
      </c>
      <c r="K158" s="136"/>
      <c r="L158" s="28"/>
      <c r="M158" s="137" t="s">
        <v>1</v>
      </c>
      <c r="N158" s="138" t="s">
        <v>43</v>
      </c>
      <c r="P158" s="139">
        <f t="shared" si="11"/>
        <v>0</v>
      </c>
      <c r="Q158" s="139">
        <v>1.54E-2</v>
      </c>
      <c r="R158" s="139">
        <f t="shared" si="12"/>
        <v>0.88088000000000011</v>
      </c>
      <c r="S158" s="139">
        <v>0</v>
      </c>
      <c r="T158" s="140">
        <f t="shared" si="13"/>
        <v>0</v>
      </c>
      <c r="AR158" s="141" t="s">
        <v>138</v>
      </c>
      <c r="AT158" s="141" t="s">
        <v>134</v>
      </c>
      <c r="AU158" s="141" t="s">
        <v>139</v>
      </c>
      <c r="AY158" s="13" t="s">
        <v>131</v>
      </c>
      <c r="BE158" s="142">
        <f t="shared" si="14"/>
        <v>0</v>
      </c>
      <c r="BF158" s="142">
        <f t="shared" si="15"/>
        <v>0</v>
      </c>
      <c r="BG158" s="142">
        <f t="shared" si="16"/>
        <v>0</v>
      </c>
      <c r="BH158" s="142">
        <f t="shared" si="17"/>
        <v>0</v>
      </c>
      <c r="BI158" s="142">
        <f t="shared" si="18"/>
        <v>0</v>
      </c>
      <c r="BJ158" s="13" t="s">
        <v>139</v>
      </c>
      <c r="BK158" s="142">
        <f t="shared" si="19"/>
        <v>0</v>
      </c>
      <c r="BL158" s="13" t="s">
        <v>138</v>
      </c>
      <c r="BM158" s="141" t="s">
        <v>220</v>
      </c>
    </row>
    <row r="159" spans="2:65" s="1" customFormat="1" ht="24.15" customHeight="1">
      <c r="B159" s="28"/>
      <c r="C159" s="129" t="s">
        <v>221</v>
      </c>
      <c r="D159" s="129" t="s">
        <v>134</v>
      </c>
      <c r="E159" s="130" t="s">
        <v>222</v>
      </c>
      <c r="F159" s="131" t="s">
        <v>223</v>
      </c>
      <c r="G159" s="132" t="s">
        <v>150</v>
      </c>
      <c r="H159" s="133">
        <v>177.95</v>
      </c>
      <c r="I159" s="134"/>
      <c r="J159" s="135">
        <f t="shared" si="10"/>
        <v>0</v>
      </c>
      <c r="K159" s="136"/>
      <c r="L159" s="28"/>
      <c r="M159" s="137" t="s">
        <v>1</v>
      </c>
      <c r="N159" s="138" t="s">
        <v>43</v>
      </c>
      <c r="P159" s="139">
        <f t="shared" si="11"/>
        <v>0</v>
      </c>
      <c r="Q159" s="139">
        <v>5.2100000000000002E-3</v>
      </c>
      <c r="R159" s="139">
        <f t="shared" si="12"/>
        <v>0.92711949999999999</v>
      </c>
      <c r="S159" s="139">
        <v>0</v>
      </c>
      <c r="T159" s="140">
        <f t="shared" si="13"/>
        <v>0</v>
      </c>
      <c r="AR159" s="141" t="s">
        <v>138</v>
      </c>
      <c r="AT159" s="141" t="s">
        <v>134</v>
      </c>
      <c r="AU159" s="141" t="s">
        <v>139</v>
      </c>
      <c r="AY159" s="13" t="s">
        <v>131</v>
      </c>
      <c r="BE159" s="142">
        <f t="shared" si="14"/>
        <v>0</v>
      </c>
      <c r="BF159" s="142">
        <f t="shared" si="15"/>
        <v>0</v>
      </c>
      <c r="BG159" s="142">
        <f t="shared" si="16"/>
        <v>0</v>
      </c>
      <c r="BH159" s="142">
        <f t="shared" si="17"/>
        <v>0</v>
      </c>
      <c r="BI159" s="142">
        <f t="shared" si="18"/>
        <v>0</v>
      </c>
      <c r="BJ159" s="13" t="s">
        <v>139</v>
      </c>
      <c r="BK159" s="142">
        <f t="shared" si="19"/>
        <v>0</v>
      </c>
      <c r="BL159" s="13" t="s">
        <v>138</v>
      </c>
      <c r="BM159" s="141" t="s">
        <v>224</v>
      </c>
    </row>
    <row r="160" spans="2:65" s="1" customFormat="1" ht="24.15" customHeight="1">
      <c r="B160" s="28"/>
      <c r="C160" s="129" t="s">
        <v>225</v>
      </c>
      <c r="D160" s="129" t="s">
        <v>134</v>
      </c>
      <c r="E160" s="130" t="s">
        <v>226</v>
      </c>
      <c r="F160" s="131" t="s">
        <v>227</v>
      </c>
      <c r="G160" s="132" t="s">
        <v>228</v>
      </c>
      <c r="H160" s="133">
        <v>1</v>
      </c>
      <c r="I160" s="134"/>
      <c r="J160" s="135">
        <f t="shared" si="10"/>
        <v>0</v>
      </c>
      <c r="K160" s="136"/>
      <c r="L160" s="28"/>
      <c r="M160" s="137" t="s">
        <v>1</v>
      </c>
      <c r="N160" s="138" t="s">
        <v>43</v>
      </c>
      <c r="P160" s="139">
        <f t="shared" si="11"/>
        <v>0</v>
      </c>
      <c r="Q160" s="139">
        <v>1.7770000000000001E-2</v>
      </c>
      <c r="R160" s="139">
        <f t="shared" si="12"/>
        <v>1.7770000000000001E-2</v>
      </c>
      <c r="S160" s="139">
        <v>0</v>
      </c>
      <c r="T160" s="140">
        <f t="shared" si="13"/>
        <v>0</v>
      </c>
      <c r="AR160" s="141" t="s">
        <v>138</v>
      </c>
      <c r="AT160" s="141" t="s">
        <v>134</v>
      </c>
      <c r="AU160" s="141" t="s">
        <v>139</v>
      </c>
      <c r="AY160" s="13" t="s">
        <v>131</v>
      </c>
      <c r="BE160" s="142">
        <f t="shared" si="14"/>
        <v>0</v>
      </c>
      <c r="BF160" s="142">
        <f t="shared" si="15"/>
        <v>0</v>
      </c>
      <c r="BG160" s="142">
        <f t="shared" si="16"/>
        <v>0</v>
      </c>
      <c r="BH160" s="142">
        <f t="shared" si="17"/>
        <v>0</v>
      </c>
      <c r="BI160" s="142">
        <f t="shared" si="18"/>
        <v>0</v>
      </c>
      <c r="BJ160" s="13" t="s">
        <v>139</v>
      </c>
      <c r="BK160" s="142">
        <f t="shared" si="19"/>
        <v>0</v>
      </c>
      <c r="BL160" s="13" t="s">
        <v>138</v>
      </c>
      <c r="BM160" s="141" t="s">
        <v>229</v>
      </c>
    </row>
    <row r="161" spans="2:65" s="1" customFormat="1" ht="24.15" customHeight="1">
      <c r="B161" s="28"/>
      <c r="C161" s="143" t="s">
        <v>230</v>
      </c>
      <c r="D161" s="143" t="s">
        <v>231</v>
      </c>
      <c r="E161" s="144" t="s">
        <v>232</v>
      </c>
      <c r="F161" s="145" t="s">
        <v>233</v>
      </c>
      <c r="G161" s="146" t="s">
        <v>228</v>
      </c>
      <c r="H161" s="147">
        <v>1</v>
      </c>
      <c r="I161" s="148"/>
      <c r="J161" s="149">
        <f t="shared" si="10"/>
        <v>0</v>
      </c>
      <c r="K161" s="150"/>
      <c r="L161" s="151"/>
      <c r="M161" s="152" t="s">
        <v>1</v>
      </c>
      <c r="N161" s="153" t="s">
        <v>43</v>
      </c>
      <c r="P161" s="139">
        <f t="shared" si="11"/>
        <v>0</v>
      </c>
      <c r="Q161" s="139">
        <v>1.225E-2</v>
      </c>
      <c r="R161" s="139">
        <f t="shared" si="12"/>
        <v>1.225E-2</v>
      </c>
      <c r="S161" s="139">
        <v>0</v>
      </c>
      <c r="T161" s="140">
        <f t="shared" si="13"/>
        <v>0</v>
      </c>
      <c r="AR161" s="141" t="s">
        <v>165</v>
      </c>
      <c r="AT161" s="141" t="s">
        <v>231</v>
      </c>
      <c r="AU161" s="141" t="s">
        <v>139</v>
      </c>
      <c r="AY161" s="13" t="s">
        <v>131</v>
      </c>
      <c r="BE161" s="142">
        <f t="shared" si="14"/>
        <v>0</v>
      </c>
      <c r="BF161" s="142">
        <f t="shared" si="15"/>
        <v>0</v>
      </c>
      <c r="BG161" s="142">
        <f t="shared" si="16"/>
        <v>0</v>
      </c>
      <c r="BH161" s="142">
        <f t="shared" si="17"/>
        <v>0</v>
      </c>
      <c r="BI161" s="142">
        <f t="shared" si="18"/>
        <v>0</v>
      </c>
      <c r="BJ161" s="13" t="s">
        <v>139</v>
      </c>
      <c r="BK161" s="142">
        <f t="shared" si="19"/>
        <v>0</v>
      </c>
      <c r="BL161" s="13" t="s">
        <v>138</v>
      </c>
      <c r="BM161" s="141" t="s">
        <v>234</v>
      </c>
    </row>
    <row r="162" spans="2:65" s="1" customFormat="1" ht="37.799999999999997" customHeight="1">
      <c r="B162" s="28"/>
      <c r="C162" s="143" t="s">
        <v>235</v>
      </c>
      <c r="D162" s="143" t="s">
        <v>231</v>
      </c>
      <c r="E162" s="144" t="s">
        <v>236</v>
      </c>
      <c r="F162" s="145" t="s">
        <v>237</v>
      </c>
      <c r="G162" s="146" t="s">
        <v>228</v>
      </c>
      <c r="H162" s="147">
        <v>1</v>
      </c>
      <c r="I162" s="148"/>
      <c r="J162" s="149">
        <f t="shared" si="10"/>
        <v>0</v>
      </c>
      <c r="K162" s="150"/>
      <c r="L162" s="151"/>
      <c r="M162" s="152" t="s">
        <v>1</v>
      </c>
      <c r="N162" s="153" t="s">
        <v>43</v>
      </c>
      <c r="P162" s="139">
        <f t="shared" si="11"/>
        <v>0</v>
      </c>
      <c r="Q162" s="139">
        <v>1.7930000000000001E-2</v>
      </c>
      <c r="R162" s="139">
        <f t="shared" si="12"/>
        <v>1.7930000000000001E-2</v>
      </c>
      <c r="S162" s="139">
        <v>0</v>
      </c>
      <c r="T162" s="140">
        <f t="shared" si="13"/>
        <v>0</v>
      </c>
      <c r="AR162" s="141" t="s">
        <v>165</v>
      </c>
      <c r="AT162" s="141" t="s">
        <v>231</v>
      </c>
      <c r="AU162" s="141" t="s">
        <v>139</v>
      </c>
      <c r="AY162" s="13" t="s">
        <v>131</v>
      </c>
      <c r="BE162" s="142">
        <f t="shared" si="14"/>
        <v>0</v>
      </c>
      <c r="BF162" s="142">
        <f t="shared" si="15"/>
        <v>0</v>
      </c>
      <c r="BG162" s="142">
        <f t="shared" si="16"/>
        <v>0</v>
      </c>
      <c r="BH162" s="142">
        <f t="shared" si="17"/>
        <v>0</v>
      </c>
      <c r="BI162" s="142">
        <f t="shared" si="18"/>
        <v>0</v>
      </c>
      <c r="BJ162" s="13" t="s">
        <v>139</v>
      </c>
      <c r="BK162" s="142">
        <f t="shared" si="19"/>
        <v>0</v>
      </c>
      <c r="BL162" s="13" t="s">
        <v>138</v>
      </c>
      <c r="BM162" s="141" t="s">
        <v>238</v>
      </c>
    </row>
    <row r="163" spans="2:65" s="11" customFormat="1" ht="25.95" customHeight="1">
      <c r="B163" s="117"/>
      <c r="D163" s="118" t="s">
        <v>76</v>
      </c>
      <c r="E163" s="119" t="s">
        <v>239</v>
      </c>
      <c r="F163" s="119" t="s">
        <v>240</v>
      </c>
      <c r="I163" s="120"/>
      <c r="J163" s="121">
        <f>BK163</f>
        <v>0</v>
      </c>
      <c r="L163" s="117"/>
      <c r="M163" s="122"/>
      <c r="P163" s="123">
        <f>P164+P169+P177+P202+P212+P237+P244+P248+P286+P297+P315+P320+P327+P334</f>
        <v>0</v>
      </c>
      <c r="R163" s="123">
        <f>R164+R169+R177+R202+R212+R237+R244+R248+R286+R297+R315+R320+R327+R334</f>
        <v>1.8810448800000001</v>
      </c>
      <c r="T163" s="124">
        <f>T164+T169+T177+T202+T212+T237+T244+T248+T286+T297+T315+T320+T327+T334</f>
        <v>3.2347439000000002</v>
      </c>
      <c r="AR163" s="118" t="s">
        <v>139</v>
      </c>
      <c r="AT163" s="125" t="s">
        <v>76</v>
      </c>
      <c r="AU163" s="125" t="s">
        <v>77</v>
      </c>
      <c r="AY163" s="118" t="s">
        <v>131</v>
      </c>
      <c r="BK163" s="126">
        <f>BK164+BK169+BK177+BK202+BK212+BK237+BK244+BK248+BK286+BK297+BK315+BK320+BK327+BK334</f>
        <v>0</v>
      </c>
    </row>
    <row r="164" spans="2:65" s="11" customFormat="1" ht="22.8" customHeight="1">
      <c r="B164" s="117"/>
      <c r="D164" s="118" t="s">
        <v>76</v>
      </c>
      <c r="E164" s="127" t="s">
        <v>241</v>
      </c>
      <c r="F164" s="127" t="s">
        <v>242</v>
      </c>
      <c r="I164" s="120"/>
      <c r="J164" s="128">
        <f>BK164</f>
        <v>0</v>
      </c>
      <c r="L164" s="117"/>
      <c r="M164" s="122"/>
      <c r="P164" s="123">
        <f>SUM(P165:P168)</f>
        <v>0</v>
      </c>
      <c r="R164" s="123">
        <f>SUM(R165:R168)</f>
        <v>6.9099999999999995E-3</v>
      </c>
      <c r="T164" s="124">
        <f>SUM(T165:T168)</f>
        <v>0</v>
      </c>
      <c r="AR164" s="118" t="s">
        <v>139</v>
      </c>
      <c r="AT164" s="125" t="s">
        <v>76</v>
      </c>
      <c r="AU164" s="125" t="s">
        <v>85</v>
      </c>
      <c r="AY164" s="118" t="s">
        <v>131</v>
      </c>
      <c r="BK164" s="126">
        <f>SUM(BK165:BK168)</f>
        <v>0</v>
      </c>
    </row>
    <row r="165" spans="2:65" s="1" customFormat="1" ht="24.15" customHeight="1">
      <c r="B165" s="28"/>
      <c r="C165" s="129" t="s">
        <v>243</v>
      </c>
      <c r="D165" s="129" t="s">
        <v>134</v>
      </c>
      <c r="E165" s="130" t="s">
        <v>244</v>
      </c>
      <c r="F165" s="131" t="s">
        <v>245</v>
      </c>
      <c r="G165" s="132" t="s">
        <v>168</v>
      </c>
      <c r="H165" s="133">
        <v>7</v>
      </c>
      <c r="I165" s="134"/>
      <c r="J165" s="135">
        <f>ROUND(I165*H165,2)</f>
        <v>0</v>
      </c>
      <c r="K165" s="136"/>
      <c r="L165" s="28"/>
      <c r="M165" s="137" t="s">
        <v>1</v>
      </c>
      <c r="N165" s="138" t="s">
        <v>43</v>
      </c>
      <c r="P165" s="139">
        <f>O165*H165</f>
        <v>0</v>
      </c>
      <c r="Q165" s="139">
        <v>4.2999999999999999E-4</v>
      </c>
      <c r="R165" s="139">
        <f>Q165*H165</f>
        <v>3.0100000000000001E-3</v>
      </c>
      <c r="S165" s="139">
        <v>0</v>
      </c>
      <c r="T165" s="140">
        <f>S165*H165</f>
        <v>0</v>
      </c>
      <c r="AR165" s="141" t="s">
        <v>138</v>
      </c>
      <c r="AT165" s="141" t="s">
        <v>134</v>
      </c>
      <c r="AU165" s="141" t="s">
        <v>139</v>
      </c>
      <c r="AY165" s="13" t="s">
        <v>131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3" t="s">
        <v>139</v>
      </c>
      <c r="BK165" s="142">
        <f>ROUND(I165*H165,2)</f>
        <v>0</v>
      </c>
      <c r="BL165" s="13" t="s">
        <v>138</v>
      </c>
      <c r="BM165" s="141" t="s">
        <v>246</v>
      </c>
    </row>
    <row r="166" spans="2:65" s="1" customFormat="1" ht="24.15" customHeight="1">
      <c r="B166" s="28"/>
      <c r="C166" s="129" t="s">
        <v>247</v>
      </c>
      <c r="D166" s="129" t="s">
        <v>134</v>
      </c>
      <c r="E166" s="130" t="s">
        <v>248</v>
      </c>
      <c r="F166" s="131" t="s">
        <v>249</v>
      </c>
      <c r="G166" s="132" t="s">
        <v>228</v>
      </c>
      <c r="H166" s="133">
        <v>1</v>
      </c>
      <c r="I166" s="134"/>
      <c r="J166" s="135">
        <f>ROUND(I166*H166,2)</f>
        <v>0</v>
      </c>
      <c r="K166" s="136"/>
      <c r="L166" s="28"/>
      <c r="M166" s="137" t="s">
        <v>1</v>
      </c>
      <c r="N166" s="138" t="s">
        <v>43</v>
      </c>
      <c r="P166" s="139">
        <f>O166*H166</f>
        <v>0</v>
      </c>
      <c r="Q166" s="139">
        <v>3.8999999999999998E-3</v>
      </c>
      <c r="R166" s="139">
        <f>Q166*H166</f>
        <v>3.8999999999999998E-3</v>
      </c>
      <c r="S166" s="139">
        <v>0</v>
      </c>
      <c r="T166" s="140">
        <f>S166*H166</f>
        <v>0</v>
      </c>
      <c r="AR166" s="141" t="s">
        <v>138</v>
      </c>
      <c r="AT166" s="141" t="s">
        <v>134</v>
      </c>
      <c r="AU166" s="141" t="s">
        <v>139</v>
      </c>
      <c r="AY166" s="13" t="s">
        <v>131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3" t="s">
        <v>139</v>
      </c>
      <c r="BK166" s="142">
        <f>ROUND(I166*H166,2)</f>
        <v>0</v>
      </c>
      <c r="BL166" s="13" t="s">
        <v>138</v>
      </c>
      <c r="BM166" s="141" t="s">
        <v>250</v>
      </c>
    </row>
    <row r="167" spans="2:65" s="1" customFormat="1" ht="21.75" customHeight="1">
      <c r="B167" s="28"/>
      <c r="C167" s="129" t="s">
        <v>251</v>
      </c>
      <c r="D167" s="129" t="s">
        <v>134</v>
      </c>
      <c r="E167" s="130" t="s">
        <v>252</v>
      </c>
      <c r="F167" s="131" t="s">
        <v>253</v>
      </c>
      <c r="G167" s="132" t="s">
        <v>168</v>
      </c>
      <c r="H167" s="133">
        <v>7</v>
      </c>
      <c r="I167" s="134"/>
      <c r="J167" s="135">
        <f>ROUND(I167*H167,2)</f>
        <v>0</v>
      </c>
      <c r="K167" s="136"/>
      <c r="L167" s="28"/>
      <c r="M167" s="137" t="s">
        <v>1</v>
      </c>
      <c r="N167" s="138" t="s">
        <v>43</v>
      </c>
      <c r="P167" s="139">
        <f>O167*H167</f>
        <v>0</v>
      </c>
      <c r="Q167" s="139">
        <v>0</v>
      </c>
      <c r="R167" s="139">
        <f>Q167*H167</f>
        <v>0</v>
      </c>
      <c r="S167" s="139">
        <v>0</v>
      </c>
      <c r="T167" s="140">
        <f>S167*H167</f>
        <v>0</v>
      </c>
      <c r="AR167" s="141" t="s">
        <v>138</v>
      </c>
      <c r="AT167" s="141" t="s">
        <v>134</v>
      </c>
      <c r="AU167" s="141" t="s">
        <v>139</v>
      </c>
      <c r="AY167" s="13" t="s">
        <v>131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3" t="s">
        <v>139</v>
      </c>
      <c r="BK167" s="142">
        <f>ROUND(I167*H167,2)</f>
        <v>0</v>
      </c>
      <c r="BL167" s="13" t="s">
        <v>138</v>
      </c>
      <c r="BM167" s="141" t="s">
        <v>254</v>
      </c>
    </row>
    <row r="168" spans="2:65" s="1" customFormat="1" ht="24.15" customHeight="1">
      <c r="B168" s="28"/>
      <c r="C168" s="129" t="s">
        <v>255</v>
      </c>
      <c r="D168" s="129" t="s">
        <v>134</v>
      </c>
      <c r="E168" s="130" t="s">
        <v>256</v>
      </c>
      <c r="F168" s="131" t="s">
        <v>257</v>
      </c>
      <c r="G168" s="132" t="s">
        <v>258</v>
      </c>
      <c r="H168" s="154"/>
      <c r="I168" s="134"/>
      <c r="J168" s="135">
        <f>ROUND(I168*H168,2)</f>
        <v>0</v>
      </c>
      <c r="K168" s="136"/>
      <c r="L168" s="28"/>
      <c r="M168" s="137" t="s">
        <v>1</v>
      </c>
      <c r="N168" s="138" t="s">
        <v>43</v>
      </c>
      <c r="P168" s="139">
        <f>O168*H168</f>
        <v>0</v>
      </c>
      <c r="Q168" s="139">
        <v>0</v>
      </c>
      <c r="R168" s="139">
        <f>Q168*H168</f>
        <v>0</v>
      </c>
      <c r="S168" s="139">
        <v>0</v>
      </c>
      <c r="T168" s="140">
        <f>S168*H168</f>
        <v>0</v>
      </c>
      <c r="AR168" s="141" t="s">
        <v>138</v>
      </c>
      <c r="AT168" s="141" t="s">
        <v>134</v>
      </c>
      <c r="AU168" s="141" t="s">
        <v>139</v>
      </c>
      <c r="AY168" s="13" t="s">
        <v>131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3" t="s">
        <v>139</v>
      </c>
      <c r="BK168" s="142">
        <f>ROUND(I168*H168,2)</f>
        <v>0</v>
      </c>
      <c r="BL168" s="13" t="s">
        <v>138</v>
      </c>
      <c r="BM168" s="141" t="s">
        <v>259</v>
      </c>
    </row>
    <row r="169" spans="2:65" s="11" customFormat="1" ht="22.8" customHeight="1">
      <c r="B169" s="117"/>
      <c r="D169" s="118" t="s">
        <v>76</v>
      </c>
      <c r="E169" s="127" t="s">
        <v>260</v>
      </c>
      <c r="F169" s="127" t="s">
        <v>261</v>
      </c>
      <c r="I169" s="120"/>
      <c r="J169" s="128">
        <f>BK169</f>
        <v>0</v>
      </c>
      <c r="L169" s="117"/>
      <c r="M169" s="122"/>
      <c r="P169" s="123">
        <f>SUM(P170:P176)</f>
        <v>0</v>
      </c>
      <c r="R169" s="123">
        <f>SUM(R170:R176)</f>
        <v>1.0964E-2</v>
      </c>
      <c r="T169" s="124">
        <f>SUM(T170:T176)</f>
        <v>0</v>
      </c>
      <c r="AR169" s="118" t="s">
        <v>139</v>
      </c>
      <c r="AT169" s="125" t="s">
        <v>76</v>
      </c>
      <c r="AU169" s="125" t="s">
        <v>85</v>
      </c>
      <c r="AY169" s="118" t="s">
        <v>131</v>
      </c>
      <c r="BK169" s="126">
        <f>SUM(BK170:BK176)</f>
        <v>0</v>
      </c>
    </row>
    <row r="170" spans="2:65" s="1" customFormat="1" ht="24.15" customHeight="1">
      <c r="B170" s="28"/>
      <c r="C170" s="129" t="s">
        <v>262</v>
      </c>
      <c r="D170" s="129" t="s">
        <v>134</v>
      </c>
      <c r="E170" s="130" t="s">
        <v>263</v>
      </c>
      <c r="F170" s="131" t="s">
        <v>264</v>
      </c>
      <c r="G170" s="132" t="s">
        <v>168</v>
      </c>
      <c r="H170" s="133">
        <v>14</v>
      </c>
      <c r="I170" s="134"/>
      <c r="J170" s="135">
        <f t="shared" ref="J170:J176" si="20">ROUND(I170*H170,2)</f>
        <v>0</v>
      </c>
      <c r="K170" s="136"/>
      <c r="L170" s="28"/>
      <c r="M170" s="137" t="s">
        <v>1</v>
      </c>
      <c r="N170" s="138" t="s">
        <v>43</v>
      </c>
      <c r="P170" s="139">
        <f t="shared" ref="P170:P176" si="21">O170*H170</f>
        <v>0</v>
      </c>
      <c r="Q170" s="139">
        <v>2.5999999999999998E-4</v>
      </c>
      <c r="R170" s="139">
        <f t="shared" ref="R170:R176" si="22">Q170*H170</f>
        <v>3.6399999999999996E-3</v>
      </c>
      <c r="S170" s="139">
        <v>0</v>
      </c>
      <c r="T170" s="140">
        <f t="shared" ref="T170:T176" si="23">S170*H170</f>
        <v>0</v>
      </c>
      <c r="AR170" s="141" t="s">
        <v>138</v>
      </c>
      <c r="AT170" s="141" t="s">
        <v>134</v>
      </c>
      <c r="AU170" s="141" t="s">
        <v>139</v>
      </c>
      <c r="AY170" s="13" t="s">
        <v>131</v>
      </c>
      <c r="BE170" s="142">
        <f t="shared" ref="BE170:BE176" si="24">IF(N170="základní",J170,0)</f>
        <v>0</v>
      </c>
      <c r="BF170" s="142">
        <f t="shared" ref="BF170:BF176" si="25">IF(N170="snížená",J170,0)</f>
        <v>0</v>
      </c>
      <c r="BG170" s="142">
        <f t="shared" ref="BG170:BG176" si="26">IF(N170="zákl. přenesená",J170,0)</f>
        <v>0</v>
      </c>
      <c r="BH170" s="142">
        <f t="shared" ref="BH170:BH176" si="27">IF(N170="sníž. přenesená",J170,0)</f>
        <v>0</v>
      </c>
      <c r="BI170" s="142">
        <f t="shared" ref="BI170:BI176" si="28">IF(N170="nulová",J170,0)</f>
        <v>0</v>
      </c>
      <c r="BJ170" s="13" t="s">
        <v>139</v>
      </c>
      <c r="BK170" s="142">
        <f t="shared" ref="BK170:BK176" si="29">ROUND(I170*H170,2)</f>
        <v>0</v>
      </c>
      <c r="BL170" s="13" t="s">
        <v>138</v>
      </c>
      <c r="BM170" s="141" t="s">
        <v>265</v>
      </c>
    </row>
    <row r="171" spans="2:65" s="1" customFormat="1" ht="24.15" customHeight="1">
      <c r="B171" s="28"/>
      <c r="C171" s="143" t="s">
        <v>266</v>
      </c>
      <c r="D171" s="143" t="s">
        <v>231</v>
      </c>
      <c r="E171" s="144" t="s">
        <v>267</v>
      </c>
      <c r="F171" s="145" t="s">
        <v>268</v>
      </c>
      <c r="G171" s="146" t="s">
        <v>168</v>
      </c>
      <c r="H171" s="147">
        <v>14.7</v>
      </c>
      <c r="I171" s="148"/>
      <c r="J171" s="149">
        <f t="shared" si="20"/>
        <v>0</v>
      </c>
      <c r="K171" s="150"/>
      <c r="L171" s="151"/>
      <c r="M171" s="152" t="s">
        <v>1</v>
      </c>
      <c r="N171" s="153" t="s">
        <v>43</v>
      </c>
      <c r="P171" s="139">
        <f t="shared" si="21"/>
        <v>0</v>
      </c>
      <c r="Q171" s="139">
        <v>3.2000000000000003E-4</v>
      </c>
      <c r="R171" s="139">
        <f t="shared" si="22"/>
        <v>4.7039999999999998E-3</v>
      </c>
      <c r="S171" s="139">
        <v>0</v>
      </c>
      <c r="T171" s="140">
        <f t="shared" si="23"/>
        <v>0</v>
      </c>
      <c r="AR171" s="141" t="s">
        <v>165</v>
      </c>
      <c r="AT171" s="141" t="s">
        <v>231</v>
      </c>
      <c r="AU171" s="141" t="s">
        <v>139</v>
      </c>
      <c r="AY171" s="13" t="s">
        <v>131</v>
      </c>
      <c r="BE171" s="142">
        <f t="shared" si="24"/>
        <v>0</v>
      </c>
      <c r="BF171" s="142">
        <f t="shared" si="25"/>
        <v>0</v>
      </c>
      <c r="BG171" s="142">
        <f t="shared" si="26"/>
        <v>0</v>
      </c>
      <c r="BH171" s="142">
        <f t="shared" si="27"/>
        <v>0</v>
      </c>
      <c r="BI171" s="142">
        <f t="shared" si="28"/>
        <v>0</v>
      </c>
      <c r="BJ171" s="13" t="s">
        <v>139</v>
      </c>
      <c r="BK171" s="142">
        <f t="shared" si="29"/>
        <v>0</v>
      </c>
      <c r="BL171" s="13" t="s">
        <v>138</v>
      </c>
      <c r="BM171" s="141" t="s">
        <v>269</v>
      </c>
    </row>
    <row r="172" spans="2:65" s="1" customFormat="1" ht="16.5" customHeight="1">
      <c r="B172" s="28"/>
      <c r="C172" s="129" t="s">
        <v>270</v>
      </c>
      <c r="D172" s="129" t="s">
        <v>134</v>
      </c>
      <c r="E172" s="130" t="s">
        <v>271</v>
      </c>
      <c r="F172" s="131" t="s">
        <v>272</v>
      </c>
      <c r="G172" s="132" t="s">
        <v>228</v>
      </c>
      <c r="H172" s="133">
        <v>1</v>
      </c>
      <c r="I172" s="134"/>
      <c r="J172" s="135">
        <f t="shared" si="20"/>
        <v>0</v>
      </c>
      <c r="K172" s="136"/>
      <c r="L172" s="28"/>
      <c r="M172" s="137" t="s">
        <v>1</v>
      </c>
      <c r="N172" s="138" t="s">
        <v>43</v>
      </c>
      <c r="P172" s="139">
        <f t="shared" si="21"/>
        <v>0</v>
      </c>
      <c r="Q172" s="139">
        <v>0</v>
      </c>
      <c r="R172" s="139">
        <f t="shared" si="22"/>
        <v>0</v>
      </c>
      <c r="S172" s="139">
        <v>0</v>
      </c>
      <c r="T172" s="140">
        <f t="shared" si="23"/>
        <v>0</v>
      </c>
      <c r="AR172" s="141" t="s">
        <v>138</v>
      </c>
      <c r="AT172" s="141" t="s">
        <v>134</v>
      </c>
      <c r="AU172" s="141" t="s">
        <v>139</v>
      </c>
      <c r="AY172" s="13" t="s">
        <v>131</v>
      </c>
      <c r="BE172" s="142">
        <f t="shared" si="24"/>
        <v>0</v>
      </c>
      <c r="BF172" s="142">
        <f t="shared" si="25"/>
        <v>0</v>
      </c>
      <c r="BG172" s="142">
        <f t="shared" si="26"/>
        <v>0</v>
      </c>
      <c r="BH172" s="142">
        <f t="shared" si="27"/>
        <v>0</v>
      </c>
      <c r="BI172" s="142">
        <f t="shared" si="28"/>
        <v>0</v>
      </c>
      <c r="BJ172" s="13" t="s">
        <v>139</v>
      </c>
      <c r="BK172" s="142">
        <f t="shared" si="29"/>
        <v>0</v>
      </c>
      <c r="BL172" s="13" t="s">
        <v>138</v>
      </c>
      <c r="BM172" s="141" t="s">
        <v>273</v>
      </c>
    </row>
    <row r="173" spans="2:65" s="1" customFormat="1" ht="16.5" customHeight="1">
      <c r="B173" s="28"/>
      <c r="C173" s="143" t="s">
        <v>274</v>
      </c>
      <c r="D173" s="143" t="s">
        <v>231</v>
      </c>
      <c r="E173" s="144" t="s">
        <v>275</v>
      </c>
      <c r="F173" s="145" t="s">
        <v>276</v>
      </c>
      <c r="G173" s="146" t="s">
        <v>228</v>
      </c>
      <c r="H173" s="147">
        <v>1</v>
      </c>
      <c r="I173" s="148"/>
      <c r="J173" s="149">
        <f t="shared" si="20"/>
        <v>0</v>
      </c>
      <c r="K173" s="150"/>
      <c r="L173" s="151"/>
      <c r="M173" s="152" t="s">
        <v>1</v>
      </c>
      <c r="N173" s="153" t="s">
        <v>43</v>
      </c>
      <c r="P173" s="139">
        <f t="shared" si="21"/>
        <v>0</v>
      </c>
      <c r="Q173" s="139">
        <v>2.2000000000000001E-3</v>
      </c>
      <c r="R173" s="139">
        <f t="shared" si="22"/>
        <v>2.2000000000000001E-3</v>
      </c>
      <c r="S173" s="139">
        <v>0</v>
      </c>
      <c r="T173" s="140">
        <f t="shared" si="23"/>
        <v>0</v>
      </c>
      <c r="AR173" s="141" t="s">
        <v>165</v>
      </c>
      <c r="AT173" s="141" t="s">
        <v>231</v>
      </c>
      <c r="AU173" s="141" t="s">
        <v>139</v>
      </c>
      <c r="AY173" s="13" t="s">
        <v>131</v>
      </c>
      <c r="BE173" s="142">
        <f t="shared" si="24"/>
        <v>0</v>
      </c>
      <c r="BF173" s="142">
        <f t="shared" si="25"/>
        <v>0</v>
      </c>
      <c r="BG173" s="142">
        <f t="shared" si="26"/>
        <v>0</v>
      </c>
      <c r="BH173" s="142">
        <f t="shared" si="27"/>
        <v>0</v>
      </c>
      <c r="BI173" s="142">
        <f t="shared" si="28"/>
        <v>0</v>
      </c>
      <c r="BJ173" s="13" t="s">
        <v>139</v>
      </c>
      <c r="BK173" s="142">
        <f t="shared" si="29"/>
        <v>0</v>
      </c>
      <c r="BL173" s="13" t="s">
        <v>138</v>
      </c>
      <c r="BM173" s="141" t="s">
        <v>277</v>
      </c>
    </row>
    <row r="174" spans="2:65" s="1" customFormat="1" ht="21.75" customHeight="1">
      <c r="B174" s="28"/>
      <c r="C174" s="129" t="s">
        <v>278</v>
      </c>
      <c r="D174" s="129" t="s">
        <v>134</v>
      </c>
      <c r="E174" s="130" t="s">
        <v>279</v>
      </c>
      <c r="F174" s="131" t="s">
        <v>280</v>
      </c>
      <c r="G174" s="132" t="s">
        <v>168</v>
      </c>
      <c r="H174" s="133">
        <v>14</v>
      </c>
      <c r="I174" s="134"/>
      <c r="J174" s="135">
        <f t="shared" si="20"/>
        <v>0</v>
      </c>
      <c r="K174" s="136"/>
      <c r="L174" s="28"/>
      <c r="M174" s="137" t="s">
        <v>1</v>
      </c>
      <c r="N174" s="138" t="s">
        <v>43</v>
      </c>
      <c r="P174" s="139">
        <f t="shared" si="21"/>
        <v>0</v>
      </c>
      <c r="Q174" s="139">
        <v>1.0000000000000001E-5</v>
      </c>
      <c r="R174" s="139">
        <f t="shared" si="22"/>
        <v>1.4000000000000001E-4</v>
      </c>
      <c r="S174" s="139">
        <v>0</v>
      </c>
      <c r="T174" s="140">
        <f t="shared" si="23"/>
        <v>0</v>
      </c>
      <c r="AR174" s="141" t="s">
        <v>138</v>
      </c>
      <c r="AT174" s="141" t="s">
        <v>134</v>
      </c>
      <c r="AU174" s="141" t="s">
        <v>139</v>
      </c>
      <c r="AY174" s="13" t="s">
        <v>131</v>
      </c>
      <c r="BE174" s="142">
        <f t="shared" si="24"/>
        <v>0</v>
      </c>
      <c r="BF174" s="142">
        <f t="shared" si="25"/>
        <v>0</v>
      </c>
      <c r="BG174" s="142">
        <f t="shared" si="26"/>
        <v>0</v>
      </c>
      <c r="BH174" s="142">
        <f t="shared" si="27"/>
        <v>0</v>
      </c>
      <c r="BI174" s="142">
        <f t="shared" si="28"/>
        <v>0</v>
      </c>
      <c r="BJ174" s="13" t="s">
        <v>139</v>
      </c>
      <c r="BK174" s="142">
        <f t="shared" si="29"/>
        <v>0</v>
      </c>
      <c r="BL174" s="13" t="s">
        <v>138</v>
      </c>
      <c r="BM174" s="141" t="s">
        <v>281</v>
      </c>
    </row>
    <row r="175" spans="2:65" s="1" customFormat="1" ht="24.15" customHeight="1">
      <c r="B175" s="28"/>
      <c r="C175" s="129" t="s">
        <v>282</v>
      </c>
      <c r="D175" s="129" t="s">
        <v>134</v>
      </c>
      <c r="E175" s="130" t="s">
        <v>283</v>
      </c>
      <c r="F175" s="131" t="s">
        <v>284</v>
      </c>
      <c r="G175" s="132" t="s">
        <v>168</v>
      </c>
      <c r="H175" s="133">
        <v>14</v>
      </c>
      <c r="I175" s="134"/>
      <c r="J175" s="135">
        <f t="shared" si="20"/>
        <v>0</v>
      </c>
      <c r="K175" s="136"/>
      <c r="L175" s="28"/>
      <c r="M175" s="137" t="s">
        <v>1</v>
      </c>
      <c r="N175" s="138" t="s">
        <v>43</v>
      </c>
      <c r="P175" s="139">
        <f t="shared" si="21"/>
        <v>0</v>
      </c>
      <c r="Q175" s="139">
        <v>2.0000000000000002E-5</v>
      </c>
      <c r="R175" s="139">
        <f t="shared" si="22"/>
        <v>2.8000000000000003E-4</v>
      </c>
      <c r="S175" s="139">
        <v>0</v>
      </c>
      <c r="T175" s="140">
        <f t="shared" si="23"/>
        <v>0</v>
      </c>
      <c r="AR175" s="141" t="s">
        <v>138</v>
      </c>
      <c r="AT175" s="141" t="s">
        <v>134</v>
      </c>
      <c r="AU175" s="141" t="s">
        <v>139</v>
      </c>
      <c r="AY175" s="13" t="s">
        <v>131</v>
      </c>
      <c r="BE175" s="142">
        <f t="shared" si="24"/>
        <v>0</v>
      </c>
      <c r="BF175" s="142">
        <f t="shared" si="25"/>
        <v>0</v>
      </c>
      <c r="BG175" s="142">
        <f t="shared" si="26"/>
        <v>0</v>
      </c>
      <c r="BH175" s="142">
        <f t="shared" si="27"/>
        <v>0</v>
      </c>
      <c r="BI175" s="142">
        <f t="shared" si="28"/>
        <v>0</v>
      </c>
      <c r="BJ175" s="13" t="s">
        <v>139</v>
      </c>
      <c r="BK175" s="142">
        <f t="shared" si="29"/>
        <v>0</v>
      </c>
      <c r="BL175" s="13" t="s">
        <v>138</v>
      </c>
      <c r="BM175" s="141" t="s">
        <v>285</v>
      </c>
    </row>
    <row r="176" spans="2:65" s="1" customFormat="1" ht="24.15" customHeight="1">
      <c r="B176" s="28"/>
      <c r="C176" s="129" t="s">
        <v>286</v>
      </c>
      <c r="D176" s="129" t="s">
        <v>134</v>
      </c>
      <c r="E176" s="130" t="s">
        <v>287</v>
      </c>
      <c r="F176" s="131" t="s">
        <v>288</v>
      </c>
      <c r="G176" s="132" t="s">
        <v>258</v>
      </c>
      <c r="H176" s="154"/>
      <c r="I176" s="134"/>
      <c r="J176" s="135">
        <f t="shared" si="20"/>
        <v>0</v>
      </c>
      <c r="K176" s="136"/>
      <c r="L176" s="28"/>
      <c r="M176" s="137" t="s">
        <v>1</v>
      </c>
      <c r="N176" s="138" t="s">
        <v>43</v>
      </c>
      <c r="P176" s="139">
        <f t="shared" si="21"/>
        <v>0</v>
      </c>
      <c r="Q176" s="139">
        <v>0</v>
      </c>
      <c r="R176" s="139">
        <f t="shared" si="22"/>
        <v>0</v>
      </c>
      <c r="S176" s="139">
        <v>0</v>
      </c>
      <c r="T176" s="140">
        <f t="shared" si="23"/>
        <v>0</v>
      </c>
      <c r="AR176" s="141" t="s">
        <v>138</v>
      </c>
      <c r="AT176" s="141" t="s">
        <v>134</v>
      </c>
      <c r="AU176" s="141" t="s">
        <v>139</v>
      </c>
      <c r="AY176" s="13" t="s">
        <v>131</v>
      </c>
      <c r="BE176" s="142">
        <f t="shared" si="24"/>
        <v>0</v>
      </c>
      <c r="BF176" s="142">
        <f t="shared" si="25"/>
        <v>0</v>
      </c>
      <c r="BG176" s="142">
        <f t="shared" si="26"/>
        <v>0</v>
      </c>
      <c r="BH176" s="142">
        <f t="shared" si="27"/>
        <v>0</v>
      </c>
      <c r="BI176" s="142">
        <f t="shared" si="28"/>
        <v>0</v>
      </c>
      <c r="BJ176" s="13" t="s">
        <v>139</v>
      </c>
      <c r="BK176" s="142">
        <f t="shared" si="29"/>
        <v>0</v>
      </c>
      <c r="BL176" s="13" t="s">
        <v>138</v>
      </c>
      <c r="BM176" s="141" t="s">
        <v>289</v>
      </c>
    </row>
    <row r="177" spans="2:65" s="11" customFormat="1" ht="22.8" customHeight="1">
      <c r="B177" s="117"/>
      <c r="D177" s="118" t="s">
        <v>76</v>
      </c>
      <c r="E177" s="127" t="s">
        <v>290</v>
      </c>
      <c r="F177" s="127" t="s">
        <v>291</v>
      </c>
      <c r="I177" s="120"/>
      <c r="J177" s="128">
        <f>BK177</f>
        <v>0</v>
      </c>
      <c r="L177" s="117"/>
      <c r="M177" s="122"/>
      <c r="P177" s="123">
        <f>SUM(P178:P201)</f>
        <v>0</v>
      </c>
      <c r="R177" s="123">
        <f>SUM(R178:R201)</f>
        <v>5.1300000000000005E-2</v>
      </c>
      <c r="T177" s="124">
        <f>SUM(T178:T201)</f>
        <v>9.1340000000000005E-2</v>
      </c>
      <c r="AR177" s="118" t="s">
        <v>139</v>
      </c>
      <c r="AT177" s="125" t="s">
        <v>76</v>
      </c>
      <c r="AU177" s="125" t="s">
        <v>85</v>
      </c>
      <c r="AY177" s="118" t="s">
        <v>131</v>
      </c>
      <c r="BK177" s="126">
        <f>SUM(BK178:BK201)</f>
        <v>0</v>
      </c>
    </row>
    <row r="178" spans="2:65" s="1" customFormat="1" ht="16.5" customHeight="1">
      <c r="B178" s="28"/>
      <c r="C178" s="129" t="s">
        <v>292</v>
      </c>
      <c r="D178" s="129" t="s">
        <v>134</v>
      </c>
      <c r="E178" s="130" t="s">
        <v>293</v>
      </c>
      <c r="F178" s="131" t="s">
        <v>294</v>
      </c>
      <c r="G178" s="132" t="s">
        <v>295</v>
      </c>
      <c r="H178" s="133">
        <v>1</v>
      </c>
      <c r="I178" s="134"/>
      <c r="J178" s="135">
        <f t="shared" ref="J178:J201" si="30">ROUND(I178*H178,2)</f>
        <v>0</v>
      </c>
      <c r="K178" s="136"/>
      <c r="L178" s="28"/>
      <c r="M178" s="137" t="s">
        <v>1</v>
      </c>
      <c r="N178" s="138" t="s">
        <v>43</v>
      </c>
      <c r="P178" s="139">
        <f t="shared" ref="P178:P201" si="31">O178*H178</f>
        <v>0</v>
      </c>
      <c r="Q178" s="139">
        <v>0</v>
      </c>
      <c r="R178" s="139">
        <f t="shared" ref="R178:R201" si="32">Q178*H178</f>
        <v>0</v>
      </c>
      <c r="S178" s="139">
        <v>3.4200000000000001E-2</v>
      </c>
      <c r="T178" s="140">
        <f t="shared" ref="T178:T201" si="33">S178*H178</f>
        <v>3.4200000000000001E-2</v>
      </c>
      <c r="AR178" s="141" t="s">
        <v>138</v>
      </c>
      <c r="AT178" s="141" t="s">
        <v>134</v>
      </c>
      <c r="AU178" s="141" t="s">
        <v>139</v>
      </c>
      <c r="AY178" s="13" t="s">
        <v>131</v>
      </c>
      <c r="BE178" s="142">
        <f t="shared" ref="BE178:BE201" si="34">IF(N178="základní",J178,0)</f>
        <v>0</v>
      </c>
      <c r="BF178" s="142">
        <f t="shared" ref="BF178:BF201" si="35">IF(N178="snížená",J178,0)</f>
        <v>0</v>
      </c>
      <c r="BG178" s="142">
        <f t="shared" ref="BG178:BG201" si="36">IF(N178="zákl. přenesená",J178,0)</f>
        <v>0</v>
      </c>
      <c r="BH178" s="142">
        <f t="shared" ref="BH178:BH201" si="37">IF(N178="sníž. přenesená",J178,0)</f>
        <v>0</v>
      </c>
      <c r="BI178" s="142">
        <f t="shared" ref="BI178:BI201" si="38">IF(N178="nulová",J178,0)</f>
        <v>0</v>
      </c>
      <c r="BJ178" s="13" t="s">
        <v>139</v>
      </c>
      <c r="BK178" s="142">
        <f t="shared" ref="BK178:BK201" si="39">ROUND(I178*H178,2)</f>
        <v>0</v>
      </c>
      <c r="BL178" s="13" t="s">
        <v>138</v>
      </c>
      <c r="BM178" s="141" t="s">
        <v>296</v>
      </c>
    </row>
    <row r="179" spans="2:65" s="1" customFormat="1" ht="16.5" customHeight="1">
      <c r="B179" s="28"/>
      <c r="C179" s="129" t="s">
        <v>297</v>
      </c>
      <c r="D179" s="129" t="s">
        <v>134</v>
      </c>
      <c r="E179" s="130" t="s">
        <v>298</v>
      </c>
      <c r="F179" s="131" t="s">
        <v>299</v>
      </c>
      <c r="G179" s="132" t="s">
        <v>228</v>
      </c>
      <c r="H179" s="133">
        <v>1</v>
      </c>
      <c r="I179" s="134"/>
      <c r="J179" s="135">
        <f t="shared" si="30"/>
        <v>0</v>
      </c>
      <c r="K179" s="136"/>
      <c r="L179" s="28"/>
      <c r="M179" s="137" t="s">
        <v>1</v>
      </c>
      <c r="N179" s="138" t="s">
        <v>43</v>
      </c>
      <c r="P179" s="139">
        <f t="shared" si="31"/>
        <v>0</v>
      </c>
      <c r="Q179" s="139">
        <v>6.3000000000000003E-4</v>
      </c>
      <c r="R179" s="139">
        <f t="shared" si="32"/>
        <v>6.3000000000000003E-4</v>
      </c>
      <c r="S179" s="139">
        <v>0</v>
      </c>
      <c r="T179" s="140">
        <f t="shared" si="33"/>
        <v>0</v>
      </c>
      <c r="AR179" s="141" t="s">
        <v>138</v>
      </c>
      <c r="AT179" s="141" t="s">
        <v>134</v>
      </c>
      <c r="AU179" s="141" t="s">
        <v>139</v>
      </c>
      <c r="AY179" s="13" t="s">
        <v>131</v>
      </c>
      <c r="BE179" s="142">
        <f t="shared" si="34"/>
        <v>0</v>
      </c>
      <c r="BF179" s="142">
        <f t="shared" si="35"/>
        <v>0</v>
      </c>
      <c r="BG179" s="142">
        <f t="shared" si="36"/>
        <v>0</v>
      </c>
      <c r="BH179" s="142">
        <f t="shared" si="37"/>
        <v>0</v>
      </c>
      <c r="BI179" s="142">
        <f t="shared" si="38"/>
        <v>0</v>
      </c>
      <c r="BJ179" s="13" t="s">
        <v>139</v>
      </c>
      <c r="BK179" s="142">
        <f t="shared" si="39"/>
        <v>0</v>
      </c>
      <c r="BL179" s="13" t="s">
        <v>138</v>
      </c>
      <c r="BM179" s="141" t="s">
        <v>300</v>
      </c>
    </row>
    <row r="180" spans="2:65" s="1" customFormat="1" ht="24.15" customHeight="1">
      <c r="B180" s="28"/>
      <c r="C180" s="143" t="s">
        <v>301</v>
      </c>
      <c r="D180" s="143" t="s">
        <v>231</v>
      </c>
      <c r="E180" s="144" t="s">
        <v>302</v>
      </c>
      <c r="F180" s="145" t="s">
        <v>303</v>
      </c>
      <c r="G180" s="146" t="s">
        <v>228</v>
      </c>
      <c r="H180" s="147">
        <v>1</v>
      </c>
      <c r="I180" s="148"/>
      <c r="J180" s="149">
        <f t="shared" si="30"/>
        <v>0</v>
      </c>
      <c r="K180" s="150"/>
      <c r="L180" s="151"/>
      <c r="M180" s="152" t="s">
        <v>1</v>
      </c>
      <c r="N180" s="153" t="s">
        <v>43</v>
      </c>
      <c r="P180" s="139">
        <f t="shared" si="31"/>
        <v>0</v>
      </c>
      <c r="Q180" s="139">
        <v>2.2100000000000002E-2</v>
      </c>
      <c r="R180" s="139">
        <f t="shared" si="32"/>
        <v>2.2100000000000002E-2</v>
      </c>
      <c r="S180" s="139">
        <v>0</v>
      </c>
      <c r="T180" s="140">
        <f t="shared" si="33"/>
        <v>0</v>
      </c>
      <c r="AR180" s="141" t="s">
        <v>165</v>
      </c>
      <c r="AT180" s="141" t="s">
        <v>231</v>
      </c>
      <c r="AU180" s="141" t="s">
        <v>139</v>
      </c>
      <c r="AY180" s="13" t="s">
        <v>131</v>
      </c>
      <c r="BE180" s="142">
        <f t="shared" si="34"/>
        <v>0</v>
      </c>
      <c r="BF180" s="142">
        <f t="shared" si="35"/>
        <v>0</v>
      </c>
      <c r="BG180" s="142">
        <f t="shared" si="36"/>
        <v>0</v>
      </c>
      <c r="BH180" s="142">
        <f t="shared" si="37"/>
        <v>0</v>
      </c>
      <c r="BI180" s="142">
        <f t="shared" si="38"/>
        <v>0</v>
      </c>
      <c r="BJ180" s="13" t="s">
        <v>139</v>
      </c>
      <c r="BK180" s="142">
        <f t="shared" si="39"/>
        <v>0</v>
      </c>
      <c r="BL180" s="13" t="s">
        <v>138</v>
      </c>
      <c r="BM180" s="141" t="s">
        <v>304</v>
      </c>
    </row>
    <row r="181" spans="2:65" s="1" customFormat="1" ht="16.5" customHeight="1">
      <c r="B181" s="28"/>
      <c r="C181" s="129" t="s">
        <v>305</v>
      </c>
      <c r="D181" s="129" t="s">
        <v>134</v>
      </c>
      <c r="E181" s="130" t="s">
        <v>306</v>
      </c>
      <c r="F181" s="131" t="s">
        <v>307</v>
      </c>
      <c r="G181" s="132" t="s">
        <v>228</v>
      </c>
      <c r="H181" s="133">
        <v>1</v>
      </c>
      <c r="I181" s="134"/>
      <c r="J181" s="135">
        <f t="shared" si="30"/>
        <v>0</v>
      </c>
      <c r="K181" s="136"/>
      <c r="L181" s="28"/>
      <c r="M181" s="137" t="s">
        <v>1</v>
      </c>
      <c r="N181" s="138" t="s">
        <v>43</v>
      </c>
      <c r="P181" s="139">
        <f t="shared" si="31"/>
        <v>0</v>
      </c>
      <c r="Q181" s="139">
        <v>0</v>
      </c>
      <c r="R181" s="139">
        <f t="shared" si="32"/>
        <v>0</v>
      </c>
      <c r="S181" s="139">
        <v>0</v>
      </c>
      <c r="T181" s="140">
        <f t="shared" si="33"/>
        <v>0</v>
      </c>
      <c r="AR181" s="141" t="s">
        <v>138</v>
      </c>
      <c r="AT181" s="141" t="s">
        <v>134</v>
      </c>
      <c r="AU181" s="141" t="s">
        <v>139</v>
      </c>
      <c r="AY181" s="13" t="s">
        <v>131</v>
      </c>
      <c r="BE181" s="142">
        <f t="shared" si="34"/>
        <v>0</v>
      </c>
      <c r="BF181" s="142">
        <f t="shared" si="35"/>
        <v>0</v>
      </c>
      <c r="BG181" s="142">
        <f t="shared" si="36"/>
        <v>0</v>
      </c>
      <c r="BH181" s="142">
        <f t="shared" si="37"/>
        <v>0</v>
      </c>
      <c r="BI181" s="142">
        <f t="shared" si="38"/>
        <v>0</v>
      </c>
      <c r="BJ181" s="13" t="s">
        <v>139</v>
      </c>
      <c r="BK181" s="142">
        <f t="shared" si="39"/>
        <v>0</v>
      </c>
      <c r="BL181" s="13" t="s">
        <v>138</v>
      </c>
      <c r="BM181" s="141" t="s">
        <v>308</v>
      </c>
    </row>
    <row r="182" spans="2:65" s="1" customFormat="1" ht="16.5" customHeight="1">
      <c r="B182" s="28"/>
      <c r="C182" s="143" t="s">
        <v>309</v>
      </c>
      <c r="D182" s="143" t="s">
        <v>231</v>
      </c>
      <c r="E182" s="144" t="s">
        <v>310</v>
      </c>
      <c r="F182" s="145" t="s">
        <v>311</v>
      </c>
      <c r="G182" s="146" t="s">
        <v>228</v>
      </c>
      <c r="H182" s="147">
        <v>1</v>
      </c>
      <c r="I182" s="148"/>
      <c r="J182" s="149">
        <f t="shared" si="30"/>
        <v>0</v>
      </c>
      <c r="K182" s="150"/>
      <c r="L182" s="151"/>
      <c r="M182" s="152" t="s">
        <v>1</v>
      </c>
      <c r="N182" s="153" t="s">
        <v>43</v>
      </c>
      <c r="P182" s="139">
        <f t="shared" si="31"/>
        <v>0</v>
      </c>
      <c r="Q182" s="139">
        <v>1.2800000000000001E-3</v>
      </c>
      <c r="R182" s="139">
        <f t="shared" si="32"/>
        <v>1.2800000000000001E-3</v>
      </c>
      <c r="S182" s="139">
        <v>0</v>
      </c>
      <c r="T182" s="140">
        <f t="shared" si="33"/>
        <v>0</v>
      </c>
      <c r="AR182" s="141" t="s">
        <v>165</v>
      </c>
      <c r="AT182" s="141" t="s">
        <v>231</v>
      </c>
      <c r="AU182" s="141" t="s">
        <v>139</v>
      </c>
      <c r="AY182" s="13" t="s">
        <v>131</v>
      </c>
      <c r="BE182" s="142">
        <f t="shared" si="34"/>
        <v>0</v>
      </c>
      <c r="BF182" s="142">
        <f t="shared" si="35"/>
        <v>0</v>
      </c>
      <c r="BG182" s="142">
        <f t="shared" si="36"/>
        <v>0</v>
      </c>
      <c r="BH182" s="142">
        <f t="shared" si="37"/>
        <v>0</v>
      </c>
      <c r="BI182" s="142">
        <f t="shared" si="38"/>
        <v>0</v>
      </c>
      <c r="BJ182" s="13" t="s">
        <v>139</v>
      </c>
      <c r="BK182" s="142">
        <f t="shared" si="39"/>
        <v>0</v>
      </c>
      <c r="BL182" s="13" t="s">
        <v>138</v>
      </c>
      <c r="BM182" s="141" t="s">
        <v>312</v>
      </c>
    </row>
    <row r="183" spans="2:65" s="1" customFormat="1" ht="16.5" customHeight="1">
      <c r="B183" s="28"/>
      <c r="C183" s="129" t="s">
        <v>313</v>
      </c>
      <c r="D183" s="129" t="s">
        <v>134</v>
      </c>
      <c r="E183" s="130" t="s">
        <v>314</v>
      </c>
      <c r="F183" s="131" t="s">
        <v>315</v>
      </c>
      <c r="G183" s="132" t="s">
        <v>295</v>
      </c>
      <c r="H183" s="133">
        <v>1</v>
      </c>
      <c r="I183" s="134"/>
      <c r="J183" s="135">
        <f t="shared" si="30"/>
        <v>0</v>
      </c>
      <c r="K183" s="136"/>
      <c r="L183" s="28"/>
      <c r="M183" s="137" t="s">
        <v>1</v>
      </c>
      <c r="N183" s="138" t="s">
        <v>43</v>
      </c>
      <c r="P183" s="139">
        <f t="shared" si="31"/>
        <v>0</v>
      </c>
      <c r="Q183" s="139">
        <v>0</v>
      </c>
      <c r="R183" s="139">
        <f t="shared" si="32"/>
        <v>0</v>
      </c>
      <c r="S183" s="139">
        <v>1.9460000000000002E-2</v>
      </c>
      <c r="T183" s="140">
        <f t="shared" si="33"/>
        <v>1.9460000000000002E-2</v>
      </c>
      <c r="AR183" s="141" t="s">
        <v>138</v>
      </c>
      <c r="AT183" s="141" t="s">
        <v>134</v>
      </c>
      <c r="AU183" s="141" t="s">
        <v>139</v>
      </c>
      <c r="AY183" s="13" t="s">
        <v>131</v>
      </c>
      <c r="BE183" s="142">
        <f t="shared" si="34"/>
        <v>0</v>
      </c>
      <c r="BF183" s="142">
        <f t="shared" si="35"/>
        <v>0</v>
      </c>
      <c r="BG183" s="142">
        <f t="shared" si="36"/>
        <v>0</v>
      </c>
      <c r="BH183" s="142">
        <f t="shared" si="37"/>
        <v>0</v>
      </c>
      <c r="BI183" s="142">
        <f t="shared" si="38"/>
        <v>0</v>
      </c>
      <c r="BJ183" s="13" t="s">
        <v>139</v>
      </c>
      <c r="BK183" s="142">
        <f t="shared" si="39"/>
        <v>0</v>
      </c>
      <c r="BL183" s="13" t="s">
        <v>138</v>
      </c>
      <c r="BM183" s="141" t="s">
        <v>316</v>
      </c>
    </row>
    <row r="184" spans="2:65" s="1" customFormat="1" ht="16.5" customHeight="1">
      <c r="B184" s="28"/>
      <c r="C184" s="129" t="s">
        <v>317</v>
      </c>
      <c r="D184" s="129" t="s">
        <v>134</v>
      </c>
      <c r="E184" s="130" t="s">
        <v>318</v>
      </c>
      <c r="F184" s="131" t="s">
        <v>319</v>
      </c>
      <c r="G184" s="132" t="s">
        <v>295</v>
      </c>
      <c r="H184" s="133">
        <v>1</v>
      </c>
      <c r="I184" s="134"/>
      <c r="J184" s="135">
        <f t="shared" si="30"/>
        <v>0</v>
      </c>
      <c r="K184" s="136"/>
      <c r="L184" s="28"/>
      <c r="M184" s="137" t="s">
        <v>1</v>
      </c>
      <c r="N184" s="138" t="s">
        <v>43</v>
      </c>
      <c r="P184" s="139">
        <f t="shared" si="31"/>
        <v>0</v>
      </c>
      <c r="Q184" s="139">
        <v>3.8300000000000001E-3</v>
      </c>
      <c r="R184" s="139">
        <f t="shared" si="32"/>
        <v>3.8300000000000001E-3</v>
      </c>
      <c r="S184" s="139">
        <v>0</v>
      </c>
      <c r="T184" s="140">
        <f t="shared" si="33"/>
        <v>0</v>
      </c>
      <c r="AR184" s="141" t="s">
        <v>138</v>
      </c>
      <c r="AT184" s="141" t="s">
        <v>134</v>
      </c>
      <c r="AU184" s="141" t="s">
        <v>139</v>
      </c>
      <c r="AY184" s="13" t="s">
        <v>131</v>
      </c>
      <c r="BE184" s="142">
        <f t="shared" si="34"/>
        <v>0</v>
      </c>
      <c r="BF184" s="142">
        <f t="shared" si="35"/>
        <v>0</v>
      </c>
      <c r="BG184" s="142">
        <f t="shared" si="36"/>
        <v>0</v>
      </c>
      <c r="BH184" s="142">
        <f t="shared" si="37"/>
        <v>0</v>
      </c>
      <c r="BI184" s="142">
        <f t="shared" si="38"/>
        <v>0</v>
      </c>
      <c r="BJ184" s="13" t="s">
        <v>139</v>
      </c>
      <c r="BK184" s="142">
        <f t="shared" si="39"/>
        <v>0</v>
      </c>
      <c r="BL184" s="13" t="s">
        <v>138</v>
      </c>
      <c r="BM184" s="141" t="s">
        <v>320</v>
      </c>
    </row>
    <row r="185" spans="2:65" s="1" customFormat="1" ht="16.5" customHeight="1">
      <c r="B185" s="28"/>
      <c r="C185" s="143" t="s">
        <v>321</v>
      </c>
      <c r="D185" s="143" t="s">
        <v>231</v>
      </c>
      <c r="E185" s="144" t="s">
        <v>322</v>
      </c>
      <c r="F185" s="145" t="s">
        <v>323</v>
      </c>
      <c r="G185" s="146" t="s">
        <v>228</v>
      </c>
      <c r="H185" s="147">
        <v>1</v>
      </c>
      <c r="I185" s="148"/>
      <c r="J185" s="149">
        <f t="shared" si="30"/>
        <v>0</v>
      </c>
      <c r="K185" s="150"/>
      <c r="L185" s="151"/>
      <c r="M185" s="152" t="s">
        <v>1</v>
      </c>
      <c r="N185" s="153" t="s">
        <v>43</v>
      </c>
      <c r="P185" s="139">
        <f t="shared" si="31"/>
        <v>0</v>
      </c>
      <c r="Q185" s="139">
        <v>1.35E-2</v>
      </c>
      <c r="R185" s="139">
        <f t="shared" si="32"/>
        <v>1.35E-2</v>
      </c>
      <c r="S185" s="139">
        <v>0</v>
      </c>
      <c r="T185" s="140">
        <f t="shared" si="33"/>
        <v>0</v>
      </c>
      <c r="AR185" s="141" t="s">
        <v>165</v>
      </c>
      <c r="AT185" s="141" t="s">
        <v>231</v>
      </c>
      <c r="AU185" s="141" t="s">
        <v>139</v>
      </c>
      <c r="AY185" s="13" t="s">
        <v>131</v>
      </c>
      <c r="BE185" s="142">
        <f t="shared" si="34"/>
        <v>0</v>
      </c>
      <c r="BF185" s="142">
        <f t="shared" si="35"/>
        <v>0</v>
      </c>
      <c r="BG185" s="142">
        <f t="shared" si="36"/>
        <v>0</v>
      </c>
      <c r="BH185" s="142">
        <f t="shared" si="37"/>
        <v>0</v>
      </c>
      <c r="BI185" s="142">
        <f t="shared" si="38"/>
        <v>0</v>
      </c>
      <c r="BJ185" s="13" t="s">
        <v>139</v>
      </c>
      <c r="BK185" s="142">
        <f t="shared" si="39"/>
        <v>0</v>
      </c>
      <c r="BL185" s="13" t="s">
        <v>138</v>
      </c>
      <c r="BM185" s="141" t="s">
        <v>324</v>
      </c>
    </row>
    <row r="186" spans="2:65" s="1" customFormat="1" ht="16.5" customHeight="1">
      <c r="B186" s="28"/>
      <c r="C186" s="129" t="s">
        <v>325</v>
      </c>
      <c r="D186" s="129" t="s">
        <v>134</v>
      </c>
      <c r="E186" s="130" t="s">
        <v>326</v>
      </c>
      <c r="F186" s="131" t="s">
        <v>327</v>
      </c>
      <c r="G186" s="132" t="s">
        <v>295</v>
      </c>
      <c r="H186" s="133">
        <v>1</v>
      </c>
      <c r="I186" s="134"/>
      <c r="J186" s="135">
        <f t="shared" si="30"/>
        <v>0</v>
      </c>
      <c r="K186" s="136"/>
      <c r="L186" s="28"/>
      <c r="M186" s="137" t="s">
        <v>1</v>
      </c>
      <c r="N186" s="138" t="s">
        <v>43</v>
      </c>
      <c r="P186" s="139">
        <f t="shared" si="31"/>
        <v>0</v>
      </c>
      <c r="Q186" s="139">
        <v>0</v>
      </c>
      <c r="R186" s="139">
        <f t="shared" si="32"/>
        <v>0</v>
      </c>
      <c r="S186" s="139">
        <v>2.4500000000000001E-2</v>
      </c>
      <c r="T186" s="140">
        <f t="shared" si="33"/>
        <v>2.4500000000000001E-2</v>
      </c>
      <c r="AR186" s="141" t="s">
        <v>138</v>
      </c>
      <c r="AT186" s="141" t="s">
        <v>134</v>
      </c>
      <c r="AU186" s="141" t="s">
        <v>139</v>
      </c>
      <c r="AY186" s="13" t="s">
        <v>131</v>
      </c>
      <c r="BE186" s="142">
        <f t="shared" si="34"/>
        <v>0</v>
      </c>
      <c r="BF186" s="142">
        <f t="shared" si="35"/>
        <v>0</v>
      </c>
      <c r="BG186" s="142">
        <f t="shared" si="36"/>
        <v>0</v>
      </c>
      <c r="BH186" s="142">
        <f t="shared" si="37"/>
        <v>0</v>
      </c>
      <c r="BI186" s="142">
        <f t="shared" si="38"/>
        <v>0</v>
      </c>
      <c r="BJ186" s="13" t="s">
        <v>139</v>
      </c>
      <c r="BK186" s="142">
        <f t="shared" si="39"/>
        <v>0</v>
      </c>
      <c r="BL186" s="13" t="s">
        <v>138</v>
      </c>
      <c r="BM186" s="141" t="s">
        <v>328</v>
      </c>
    </row>
    <row r="187" spans="2:65" s="1" customFormat="1" ht="16.5" customHeight="1">
      <c r="B187" s="28"/>
      <c r="C187" s="129" t="s">
        <v>329</v>
      </c>
      <c r="D187" s="129" t="s">
        <v>134</v>
      </c>
      <c r="E187" s="130" t="s">
        <v>330</v>
      </c>
      <c r="F187" s="131" t="s">
        <v>331</v>
      </c>
      <c r="G187" s="132" t="s">
        <v>295</v>
      </c>
      <c r="H187" s="133">
        <v>1</v>
      </c>
      <c r="I187" s="134"/>
      <c r="J187" s="135">
        <f t="shared" si="30"/>
        <v>0</v>
      </c>
      <c r="K187" s="136"/>
      <c r="L187" s="28"/>
      <c r="M187" s="137" t="s">
        <v>1</v>
      </c>
      <c r="N187" s="138" t="s">
        <v>43</v>
      </c>
      <c r="P187" s="139">
        <f t="shared" si="31"/>
        <v>0</v>
      </c>
      <c r="Q187" s="139">
        <v>4.2000000000000002E-4</v>
      </c>
      <c r="R187" s="139">
        <f t="shared" si="32"/>
        <v>4.2000000000000002E-4</v>
      </c>
      <c r="S187" s="139">
        <v>0</v>
      </c>
      <c r="T187" s="140">
        <f t="shared" si="33"/>
        <v>0</v>
      </c>
      <c r="AR187" s="141" t="s">
        <v>138</v>
      </c>
      <c r="AT187" s="141" t="s">
        <v>134</v>
      </c>
      <c r="AU187" s="141" t="s">
        <v>139</v>
      </c>
      <c r="AY187" s="13" t="s">
        <v>131</v>
      </c>
      <c r="BE187" s="142">
        <f t="shared" si="34"/>
        <v>0</v>
      </c>
      <c r="BF187" s="142">
        <f t="shared" si="35"/>
        <v>0</v>
      </c>
      <c r="BG187" s="142">
        <f t="shared" si="36"/>
        <v>0</v>
      </c>
      <c r="BH187" s="142">
        <f t="shared" si="37"/>
        <v>0</v>
      </c>
      <c r="BI187" s="142">
        <f t="shared" si="38"/>
        <v>0</v>
      </c>
      <c r="BJ187" s="13" t="s">
        <v>139</v>
      </c>
      <c r="BK187" s="142">
        <f t="shared" si="39"/>
        <v>0</v>
      </c>
      <c r="BL187" s="13" t="s">
        <v>138</v>
      </c>
      <c r="BM187" s="141" t="s">
        <v>332</v>
      </c>
    </row>
    <row r="188" spans="2:65" s="1" customFormat="1" ht="24.15" customHeight="1">
      <c r="B188" s="28"/>
      <c r="C188" s="143" t="s">
        <v>333</v>
      </c>
      <c r="D188" s="143" t="s">
        <v>231</v>
      </c>
      <c r="E188" s="144" t="s">
        <v>334</v>
      </c>
      <c r="F188" s="145" t="s">
        <v>335</v>
      </c>
      <c r="G188" s="146" t="s">
        <v>336</v>
      </c>
      <c r="H188" s="147">
        <v>1</v>
      </c>
      <c r="I188" s="148"/>
      <c r="J188" s="149">
        <f t="shared" si="30"/>
        <v>0</v>
      </c>
      <c r="K188" s="150"/>
      <c r="L188" s="151"/>
      <c r="M188" s="152" t="s">
        <v>1</v>
      </c>
      <c r="N188" s="153" t="s">
        <v>43</v>
      </c>
      <c r="P188" s="139">
        <f t="shared" si="31"/>
        <v>0</v>
      </c>
      <c r="Q188" s="139">
        <v>0</v>
      </c>
      <c r="R188" s="139">
        <f t="shared" si="32"/>
        <v>0</v>
      </c>
      <c r="S188" s="139">
        <v>0</v>
      </c>
      <c r="T188" s="140">
        <f t="shared" si="33"/>
        <v>0</v>
      </c>
      <c r="AR188" s="141" t="s">
        <v>165</v>
      </c>
      <c r="AT188" s="141" t="s">
        <v>231</v>
      </c>
      <c r="AU188" s="141" t="s">
        <v>139</v>
      </c>
      <c r="AY188" s="13" t="s">
        <v>131</v>
      </c>
      <c r="BE188" s="142">
        <f t="shared" si="34"/>
        <v>0</v>
      </c>
      <c r="BF188" s="142">
        <f t="shared" si="35"/>
        <v>0</v>
      </c>
      <c r="BG188" s="142">
        <f t="shared" si="36"/>
        <v>0</v>
      </c>
      <c r="BH188" s="142">
        <f t="shared" si="37"/>
        <v>0</v>
      </c>
      <c r="BI188" s="142">
        <f t="shared" si="38"/>
        <v>0</v>
      </c>
      <c r="BJ188" s="13" t="s">
        <v>139</v>
      </c>
      <c r="BK188" s="142">
        <f t="shared" si="39"/>
        <v>0</v>
      </c>
      <c r="BL188" s="13" t="s">
        <v>138</v>
      </c>
      <c r="BM188" s="141" t="s">
        <v>337</v>
      </c>
    </row>
    <row r="189" spans="2:65" s="1" customFormat="1" ht="24.15" customHeight="1">
      <c r="B189" s="28"/>
      <c r="C189" s="129" t="s">
        <v>338</v>
      </c>
      <c r="D189" s="129" t="s">
        <v>134</v>
      </c>
      <c r="E189" s="130" t="s">
        <v>339</v>
      </c>
      <c r="F189" s="131" t="s">
        <v>340</v>
      </c>
      <c r="G189" s="132" t="s">
        <v>295</v>
      </c>
      <c r="H189" s="133">
        <v>1</v>
      </c>
      <c r="I189" s="134"/>
      <c r="J189" s="135">
        <f t="shared" si="30"/>
        <v>0</v>
      </c>
      <c r="K189" s="136"/>
      <c r="L189" s="28"/>
      <c r="M189" s="137" t="s">
        <v>1</v>
      </c>
      <c r="N189" s="138" t="s">
        <v>43</v>
      </c>
      <c r="P189" s="139">
        <f t="shared" si="31"/>
        <v>0</v>
      </c>
      <c r="Q189" s="139">
        <v>0</v>
      </c>
      <c r="R189" s="139">
        <f t="shared" si="32"/>
        <v>0</v>
      </c>
      <c r="S189" s="139">
        <v>9.1999999999999998E-3</v>
      </c>
      <c r="T189" s="140">
        <f t="shared" si="33"/>
        <v>9.1999999999999998E-3</v>
      </c>
      <c r="AR189" s="141" t="s">
        <v>138</v>
      </c>
      <c r="AT189" s="141" t="s">
        <v>134</v>
      </c>
      <c r="AU189" s="141" t="s">
        <v>139</v>
      </c>
      <c r="AY189" s="13" t="s">
        <v>131</v>
      </c>
      <c r="BE189" s="142">
        <f t="shared" si="34"/>
        <v>0</v>
      </c>
      <c r="BF189" s="142">
        <f t="shared" si="35"/>
        <v>0</v>
      </c>
      <c r="BG189" s="142">
        <f t="shared" si="36"/>
        <v>0</v>
      </c>
      <c r="BH189" s="142">
        <f t="shared" si="37"/>
        <v>0</v>
      </c>
      <c r="BI189" s="142">
        <f t="shared" si="38"/>
        <v>0</v>
      </c>
      <c r="BJ189" s="13" t="s">
        <v>139</v>
      </c>
      <c r="BK189" s="142">
        <f t="shared" si="39"/>
        <v>0</v>
      </c>
      <c r="BL189" s="13" t="s">
        <v>138</v>
      </c>
      <c r="BM189" s="141" t="s">
        <v>341</v>
      </c>
    </row>
    <row r="190" spans="2:65" s="1" customFormat="1" ht="16.5" customHeight="1">
      <c r="B190" s="28"/>
      <c r="C190" s="129" t="s">
        <v>342</v>
      </c>
      <c r="D190" s="129" t="s">
        <v>134</v>
      </c>
      <c r="E190" s="130" t="s">
        <v>343</v>
      </c>
      <c r="F190" s="131" t="s">
        <v>344</v>
      </c>
      <c r="G190" s="132" t="s">
        <v>295</v>
      </c>
      <c r="H190" s="133">
        <v>2</v>
      </c>
      <c r="I190" s="134"/>
      <c r="J190" s="135">
        <f t="shared" si="30"/>
        <v>0</v>
      </c>
      <c r="K190" s="136"/>
      <c r="L190" s="28"/>
      <c r="M190" s="137" t="s">
        <v>1</v>
      </c>
      <c r="N190" s="138" t="s">
        <v>43</v>
      </c>
      <c r="P190" s="139">
        <f t="shared" si="31"/>
        <v>0</v>
      </c>
      <c r="Q190" s="139">
        <v>0</v>
      </c>
      <c r="R190" s="139">
        <f t="shared" si="32"/>
        <v>0</v>
      </c>
      <c r="S190" s="139">
        <v>1.56E-3</v>
      </c>
      <c r="T190" s="140">
        <f t="shared" si="33"/>
        <v>3.1199999999999999E-3</v>
      </c>
      <c r="AR190" s="141" t="s">
        <v>138</v>
      </c>
      <c r="AT190" s="141" t="s">
        <v>134</v>
      </c>
      <c r="AU190" s="141" t="s">
        <v>139</v>
      </c>
      <c r="AY190" s="13" t="s">
        <v>131</v>
      </c>
      <c r="BE190" s="142">
        <f t="shared" si="34"/>
        <v>0</v>
      </c>
      <c r="BF190" s="142">
        <f t="shared" si="35"/>
        <v>0</v>
      </c>
      <c r="BG190" s="142">
        <f t="shared" si="36"/>
        <v>0</v>
      </c>
      <c r="BH190" s="142">
        <f t="shared" si="37"/>
        <v>0</v>
      </c>
      <c r="BI190" s="142">
        <f t="shared" si="38"/>
        <v>0</v>
      </c>
      <c r="BJ190" s="13" t="s">
        <v>139</v>
      </c>
      <c r="BK190" s="142">
        <f t="shared" si="39"/>
        <v>0</v>
      </c>
      <c r="BL190" s="13" t="s">
        <v>138</v>
      </c>
      <c r="BM190" s="141" t="s">
        <v>345</v>
      </c>
    </row>
    <row r="191" spans="2:65" s="1" customFormat="1" ht="16.5" customHeight="1">
      <c r="B191" s="28"/>
      <c r="C191" s="129" t="s">
        <v>346</v>
      </c>
      <c r="D191" s="129" t="s">
        <v>134</v>
      </c>
      <c r="E191" s="130" t="s">
        <v>347</v>
      </c>
      <c r="F191" s="131" t="s">
        <v>348</v>
      </c>
      <c r="G191" s="132" t="s">
        <v>295</v>
      </c>
      <c r="H191" s="133">
        <v>1</v>
      </c>
      <c r="I191" s="134"/>
      <c r="J191" s="135">
        <f t="shared" si="30"/>
        <v>0</v>
      </c>
      <c r="K191" s="136"/>
      <c r="L191" s="28"/>
      <c r="M191" s="137" t="s">
        <v>1</v>
      </c>
      <c r="N191" s="138" t="s">
        <v>43</v>
      </c>
      <c r="P191" s="139">
        <f t="shared" si="31"/>
        <v>0</v>
      </c>
      <c r="Q191" s="139">
        <v>0</v>
      </c>
      <c r="R191" s="139">
        <f t="shared" si="32"/>
        <v>0</v>
      </c>
      <c r="S191" s="139">
        <v>8.5999999999999998E-4</v>
      </c>
      <c r="T191" s="140">
        <f t="shared" si="33"/>
        <v>8.5999999999999998E-4</v>
      </c>
      <c r="AR191" s="141" t="s">
        <v>138</v>
      </c>
      <c r="AT191" s="141" t="s">
        <v>134</v>
      </c>
      <c r="AU191" s="141" t="s">
        <v>139</v>
      </c>
      <c r="AY191" s="13" t="s">
        <v>131</v>
      </c>
      <c r="BE191" s="142">
        <f t="shared" si="34"/>
        <v>0</v>
      </c>
      <c r="BF191" s="142">
        <f t="shared" si="35"/>
        <v>0</v>
      </c>
      <c r="BG191" s="142">
        <f t="shared" si="36"/>
        <v>0</v>
      </c>
      <c r="BH191" s="142">
        <f t="shared" si="37"/>
        <v>0</v>
      </c>
      <c r="BI191" s="142">
        <f t="shared" si="38"/>
        <v>0</v>
      </c>
      <c r="BJ191" s="13" t="s">
        <v>139</v>
      </c>
      <c r="BK191" s="142">
        <f t="shared" si="39"/>
        <v>0</v>
      </c>
      <c r="BL191" s="13" t="s">
        <v>138</v>
      </c>
      <c r="BM191" s="141" t="s">
        <v>349</v>
      </c>
    </row>
    <row r="192" spans="2:65" s="1" customFormat="1" ht="16.5" customHeight="1">
      <c r="B192" s="28"/>
      <c r="C192" s="129" t="s">
        <v>350</v>
      </c>
      <c r="D192" s="129" t="s">
        <v>134</v>
      </c>
      <c r="E192" s="130" t="s">
        <v>351</v>
      </c>
      <c r="F192" s="131" t="s">
        <v>352</v>
      </c>
      <c r="G192" s="132" t="s">
        <v>295</v>
      </c>
      <c r="H192" s="133">
        <v>1</v>
      </c>
      <c r="I192" s="134"/>
      <c r="J192" s="135">
        <f t="shared" si="30"/>
        <v>0</v>
      </c>
      <c r="K192" s="136"/>
      <c r="L192" s="28"/>
      <c r="M192" s="137" t="s">
        <v>1</v>
      </c>
      <c r="N192" s="138" t="s">
        <v>43</v>
      </c>
      <c r="P192" s="139">
        <f t="shared" si="31"/>
        <v>0</v>
      </c>
      <c r="Q192" s="139">
        <v>1.8E-3</v>
      </c>
      <c r="R192" s="139">
        <f t="shared" si="32"/>
        <v>1.8E-3</v>
      </c>
      <c r="S192" s="139">
        <v>0</v>
      </c>
      <c r="T192" s="140">
        <f t="shared" si="33"/>
        <v>0</v>
      </c>
      <c r="AR192" s="141" t="s">
        <v>138</v>
      </c>
      <c r="AT192" s="141" t="s">
        <v>134</v>
      </c>
      <c r="AU192" s="141" t="s">
        <v>139</v>
      </c>
      <c r="AY192" s="13" t="s">
        <v>131</v>
      </c>
      <c r="BE192" s="142">
        <f t="shared" si="34"/>
        <v>0</v>
      </c>
      <c r="BF192" s="142">
        <f t="shared" si="35"/>
        <v>0</v>
      </c>
      <c r="BG192" s="142">
        <f t="shared" si="36"/>
        <v>0</v>
      </c>
      <c r="BH192" s="142">
        <f t="shared" si="37"/>
        <v>0</v>
      </c>
      <c r="BI192" s="142">
        <f t="shared" si="38"/>
        <v>0</v>
      </c>
      <c r="BJ192" s="13" t="s">
        <v>139</v>
      </c>
      <c r="BK192" s="142">
        <f t="shared" si="39"/>
        <v>0</v>
      </c>
      <c r="BL192" s="13" t="s">
        <v>138</v>
      </c>
      <c r="BM192" s="141" t="s">
        <v>353</v>
      </c>
    </row>
    <row r="193" spans="2:65" s="1" customFormat="1" ht="16.5" customHeight="1">
      <c r="B193" s="28"/>
      <c r="C193" s="129" t="s">
        <v>354</v>
      </c>
      <c r="D193" s="129" t="s">
        <v>134</v>
      </c>
      <c r="E193" s="130" t="s">
        <v>355</v>
      </c>
      <c r="F193" s="131" t="s">
        <v>356</v>
      </c>
      <c r="G193" s="132" t="s">
        <v>228</v>
      </c>
      <c r="H193" s="133">
        <v>1</v>
      </c>
      <c r="I193" s="134"/>
      <c r="J193" s="135">
        <f t="shared" si="30"/>
        <v>0</v>
      </c>
      <c r="K193" s="136"/>
      <c r="L193" s="28"/>
      <c r="M193" s="137" t="s">
        <v>1</v>
      </c>
      <c r="N193" s="138" t="s">
        <v>43</v>
      </c>
      <c r="P193" s="139">
        <f t="shared" si="31"/>
        <v>0</v>
      </c>
      <c r="Q193" s="139">
        <v>0</v>
      </c>
      <c r="R193" s="139">
        <f t="shared" si="32"/>
        <v>0</v>
      </c>
      <c r="S193" s="139">
        <v>0</v>
      </c>
      <c r="T193" s="140">
        <f t="shared" si="33"/>
        <v>0</v>
      </c>
      <c r="AR193" s="141" t="s">
        <v>138</v>
      </c>
      <c r="AT193" s="141" t="s">
        <v>134</v>
      </c>
      <c r="AU193" s="141" t="s">
        <v>139</v>
      </c>
      <c r="AY193" s="13" t="s">
        <v>131</v>
      </c>
      <c r="BE193" s="142">
        <f t="shared" si="34"/>
        <v>0</v>
      </c>
      <c r="BF193" s="142">
        <f t="shared" si="35"/>
        <v>0</v>
      </c>
      <c r="BG193" s="142">
        <f t="shared" si="36"/>
        <v>0</v>
      </c>
      <c r="BH193" s="142">
        <f t="shared" si="37"/>
        <v>0</v>
      </c>
      <c r="BI193" s="142">
        <f t="shared" si="38"/>
        <v>0</v>
      </c>
      <c r="BJ193" s="13" t="s">
        <v>139</v>
      </c>
      <c r="BK193" s="142">
        <f t="shared" si="39"/>
        <v>0</v>
      </c>
      <c r="BL193" s="13" t="s">
        <v>138</v>
      </c>
      <c r="BM193" s="141" t="s">
        <v>357</v>
      </c>
    </row>
    <row r="194" spans="2:65" s="1" customFormat="1" ht="16.5" customHeight="1">
      <c r="B194" s="28"/>
      <c r="C194" s="143" t="s">
        <v>358</v>
      </c>
      <c r="D194" s="143" t="s">
        <v>231</v>
      </c>
      <c r="E194" s="144" t="s">
        <v>359</v>
      </c>
      <c r="F194" s="145" t="s">
        <v>360</v>
      </c>
      <c r="G194" s="146" t="s">
        <v>228</v>
      </c>
      <c r="H194" s="147">
        <v>1</v>
      </c>
      <c r="I194" s="148"/>
      <c r="J194" s="149">
        <f t="shared" si="30"/>
        <v>0</v>
      </c>
      <c r="K194" s="150"/>
      <c r="L194" s="151"/>
      <c r="M194" s="152" t="s">
        <v>1</v>
      </c>
      <c r="N194" s="153" t="s">
        <v>43</v>
      </c>
      <c r="P194" s="139">
        <f t="shared" si="31"/>
        <v>0</v>
      </c>
      <c r="Q194" s="139">
        <v>1.5E-3</v>
      </c>
      <c r="R194" s="139">
        <f t="shared" si="32"/>
        <v>1.5E-3</v>
      </c>
      <c r="S194" s="139">
        <v>0</v>
      </c>
      <c r="T194" s="140">
        <f t="shared" si="33"/>
        <v>0</v>
      </c>
      <c r="AR194" s="141" t="s">
        <v>165</v>
      </c>
      <c r="AT194" s="141" t="s">
        <v>231</v>
      </c>
      <c r="AU194" s="141" t="s">
        <v>139</v>
      </c>
      <c r="AY194" s="13" t="s">
        <v>131</v>
      </c>
      <c r="BE194" s="142">
        <f t="shared" si="34"/>
        <v>0</v>
      </c>
      <c r="BF194" s="142">
        <f t="shared" si="35"/>
        <v>0</v>
      </c>
      <c r="BG194" s="142">
        <f t="shared" si="36"/>
        <v>0</v>
      </c>
      <c r="BH194" s="142">
        <f t="shared" si="37"/>
        <v>0</v>
      </c>
      <c r="BI194" s="142">
        <f t="shared" si="38"/>
        <v>0</v>
      </c>
      <c r="BJ194" s="13" t="s">
        <v>139</v>
      </c>
      <c r="BK194" s="142">
        <f t="shared" si="39"/>
        <v>0</v>
      </c>
      <c r="BL194" s="13" t="s">
        <v>138</v>
      </c>
      <c r="BM194" s="141" t="s">
        <v>361</v>
      </c>
    </row>
    <row r="195" spans="2:65" s="1" customFormat="1" ht="21.75" customHeight="1">
      <c r="B195" s="28"/>
      <c r="C195" s="129" t="s">
        <v>362</v>
      </c>
      <c r="D195" s="129" t="s">
        <v>134</v>
      </c>
      <c r="E195" s="130" t="s">
        <v>363</v>
      </c>
      <c r="F195" s="131" t="s">
        <v>364</v>
      </c>
      <c r="G195" s="132" t="s">
        <v>295</v>
      </c>
      <c r="H195" s="133">
        <v>1</v>
      </c>
      <c r="I195" s="134"/>
      <c r="J195" s="135">
        <f t="shared" si="30"/>
        <v>0</v>
      </c>
      <c r="K195" s="136"/>
      <c r="L195" s="28"/>
      <c r="M195" s="137" t="s">
        <v>1</v>
      </c>
      <c r="N195" s="138" t="s">
        <v>43</v>
      </c>
      <c r="P195" s="139">
        <f t="shared" si="31"/>
        <v>0</v>
      </c>
      <c r="Q195" s="139">
        <v>2.14E-3</v>
      </c>
      <c r="R195" s="139">
        <f t="shared" si="32"/>
        <v>2.14E-3</v>
      </c>
      <c r="S195" s="139">
        <v>0</v>
      </c>
      <c r="T195" s="140">
        <f t="shared" si="33"/>
        <v>0</v>
      </c>
      <c r="AR195" s="141" t="s">
        <v>138</v>
      </c>
      <c r="AT195" s="141" t="s">
        <v>134</v>
      </c>
      <c r="AU195" s="141" t="s">
        <v>139</v>
      </c>
      <c r="AY195" s="13" t="s">
        <v>131</v>
      </c>
      <c r="BE195" s="142">
        <f t="shared" si="34"/>
        <v>0</v>
      </c>
      <c r="BF195" s="142">
        <f t="shared" si="35"/>
        <v>0</v>
      </c>
      <c r="BG195" s="142">
        <f t="shared" si="36"/>
        <v>0</v>
      </c>
      <c r="BH195" s="142">
        <f t="shared" si="37"/>
        <v>0</v>
      </c>
      <c r="BI195" s="142">
        <f t="shared" si="38"/>
        <v>0</v>
      </c>
      <c r="BJ195" s="13" t="s">
        <v>139</v>
      </c>
      <c r="BK195" s="142">
        <f t="shared" si="39"/>
        <v>0</v>
      </c>
      <c r="BL195" s="13" t="s">
        <v>138</v>
      </c>
      <c r="BM195" s="141" t="s">
        <v>365</v>
      </c>
    </row>
    <row r="196" spans="2:65" s="1" customFormat="1" ht="16.5" customHeight="1">
      <c r="B196" s="28"/>
      <c r="C196" s="143" t="s">
        <v>366</v>
      </c>
      <c r="D196" s="143" t="s">
        <v>231</v>
      </c>
      <c r="E196" s="144" t="s">
        <v>367</v>
      </c>
      <c r="F196" s="145" t="s">
        <v>368</v>
      </c>
      <c r="G196" s="146" t="s">
        <v>137</v>
      </c>
      <c r="H196" s="147">
        <v>1</v>
      </c>
      <c r="I196" s="148"/>
      <c r="J196" s="149">
        <f t="shared" si="30"/>
        <v>0</v>
      </c>
      <c r="K196" s="150"/>
      <c r="L196" s="151"/>
      <c r="M196" s="152" t="s">
        <v>1</v>
      </c>
      <c r="N196" s="153" t="s">
        <v>43</v>
      </c>
      <c r="P196" s="139">
        <f t="shared" si="31"/>
        <v>0</v>
      </c>
      <c r="Q196" s="139">
        <v>9.7999999999999997E-4</v>
      </c>
      <c r="R196" s="139">
        <f t="shared" si="32"/>
        <v>9.7999999999999997E-4</v>
      </c>
      <c r="S196" s="139">
        <v>0</v>
      </c>
      <c r="T196" s="140">
        <f t="shared" si="33"/>
        <v>0</v>
      </c>
      <c r="AR196" s="141" t="s">
        <v>165</v>
      </c>
      <c r="AT196" s="141" t="s">
        <v>231</v>
      </c>
      <c r="AU196" s="141" t="s">
        <v>139</v>
      </c>
      <c r="AY196" s="13" t="s">
        <v>131</v>
      </c>
      <c r="BE196" s="142">
        <f t="shared" si="34"/>
        <v>0</v>
      </c>
      <c r="BF196" s="142">
        <f t="shared" si="35"/>
        <v>0</v>
      </c>
      <c r="BG196" s="142">
        <f t="shared" si="36"/>
        <v>0</v>
      </c>
      <c r="BH196" s="142">
        <f t="shared" si="37"/>
        <v>0</v>
      </c>
      <c r="BI196" s="142">
        <f t="shared" si="38"/>
        <v>0</v>
      </c>
      <c r="BJ196" s="13" t="s">
        <v>139</v>
      </c>
      <c r="BK196" s="142">
        <f t="shared" si="39"/>
        <v>0</v>
      </c>
      <c r="BL196" s="13" t="s">
        <v>138</v>
      </c>
      <c r="BM196" s="141" t="s">
        <v>369</v>
      </c>
    </row>
    <row r="197" spans="2:65" s="1" customFormat="1" ht="16.5" customHeight="1">
      <c r="B197" s="28"/>
      <c r="C197" s="129" t="s">
        <v>370</v>
      </c>
      <c r="D197" s="129" t="s">
        <v>134</v>
      </c>
      <c r="E197" s="130" t="s">
        <v>371</v>
      </c>
      <c r="F197" s="131" t="s">
        <v>372</v>
      </c>
      <c r="G197" s="132" t="s">
        <v>228</v>
      </c>
      <c r="H197" s="133">
        <v>1</v>
      </c>
      <c r="I197" s="134"/>
      <c r="J197" s="135">
        <f t="shared" si="30"/>
        <v>0</v>
      </c>
      <c r="K197" s="136"/>
      <c r="L197" s="28"/>
      <c r="M197" s="137" t="s">
        <v>1</v>
      </c>
      <c r="N197" s="138" t="s">
        <v>43</v>
      </c>
      <c r="P197" s="139">
        <f t="shared" si="31"/>
        <v>0</v>
      </c>
      <c r="Q197" s="139">
        <v>1.9000000000000001E-4</v>
      </c>
      <c r="R197" s="139">
        <f t="shared" si="32"/>
        <v>1.9000000000000001E-4</v>
      </c>
      <c r="S197" s="139">
        <v>0</v>
      </c>
      <c r="T197" s="140">
        <f t="shared" si="33"/>
        <v>0</v>
      </c>
      <c r="AR197" s="141" t="s">
        <v>138</v>
      </c>
      <c r="AT197" s="141" t="s">
        <v>134</v>
      </c>
      <c r="AU197" s="141" t="s">
        <v>139</v>
      </c>
      <c r="AY197" s="13" t="s">
        <v>131</v>
      </c>
      <c r="BE197" s="142">
        <f t="shared" si="34"/>
        <v>0</v>
      </c>
      <c r="BF197" s="142">
        <f t="shared" si="35"/>
        <v>0</v>
      </c>
      <c r="BG197" s="142">
        <f t="shared" si="36"/>
        <v>0</v>
      </c>
      <c r="BH197" s="142">
        <f t="shared" si="37"/>
        <v>0</v>
      </c>
      <c r="BI197" s="142">
        <f t="shared" si="38"/>
        <v>0</v>
      </c>
      <c r="BJ197" s="13" t="s">
        <v>139</v>
      </c>
      <c r="BK197" s="142">
        <f t="shared" si="39"/>
        <v>0</v>
      </c>
      <c r="BL197" s="13" t="s">
        <v>138</v>
      </c>
      <c r="BM197" s="141" t="s">
        <v>373</v>
      </c>
    </row>
    <row r="198" spans="2:65" s="1" customFormat="1" ht="21.75" customHeight="1">
      <c r="B198" s="28"/>
      <c r="C198" s="143" t="s">
        <v>374</v>
      </c>
      <c r="D198" s="143" t="s">
        <v>231</v>
      </c>
      <c r="E198" s="144" t="s">
        <v>375</v>
      </c>
      <c r="F198" s="145" t="s">
        <v>376</v>
      </c>
      <c r="G198" s="146" t="s">
        <v>228</v>
      </c>
      <c r="H198" s="147">
        <v>1</v>
      </c>
      <c r="I198" s="148"/>
      <c r="J198" s="149">
        <f t="shared" si="30"/>
        <v>0</v>
      </c>
      <c r="K198" s="150"/>
      <c r="L198" s="151"/>
      <c r="M198" s="152" t="s">
        <v>1</v>
      </c>
      <c r="N198" s="153" t="s">
        <v>43</v>
      </c>
      <c r="P198" s="139">
        <f t="shared" si="31"/>
        <v>0</v>
      </c>
      <c r="Q198" s="139">
        <v>8.9999999999999998E-4</v>
      </c>
      <c r="R198" s="139">
        <f t="shared" si="32"/>
        <v>8.9999999999999998E-4</v>
      </c>
      <c r="S198" s="139">
        <v>0</v>
      </c>
      <c r="T198" s="140">
        <f t="shared" si="33"/>
        <v>0</v>
      </c>
      <c r="AR198" s="141" t="s">
        <v>165</v>
      </c>
      <c r="AT198" s="141" t="s">
        <v>231</v>
      </c>
      <c r="AU198" s="141" t="s">
        <v>139</v>
      </c>
      <c r="AY198" s="13" t="s">
        <v>131</v>
      </c>
      <c r="BE198" s="142">
        <f t="shared" si="34"/>
        <v>0</v>
      </c>
      <c r="BF198" s="142">
        <f t="shared" si="35"/>
        <v>0</v>
      </c>
      <c r="BG198" s="142">
        <f t="shared" si="36"/>
        <v>0</v>
      </c>
      <c r="BH198" s="142">
        <f t="shared" si="37"/>
        <v>0</v>
      </c>
      <c r="BI198" s="142">
        <f t="shared" si="38"/>
        <v>0</v>
      </c>
      <c r="BJ198" s="13" t="s">
        <v>139</v>
      </c>
      <c r="BK198" s="142">
        <f t="shared" si="39"/>
        <v>0</v>
      </c>
      <c r="BL198" s="13" t="s">
        <v>138</v>
      </c>
      <c r="BM198" s="141" t="s">
        <v>377</v>
      </c>
    </row>
    <row r="199" spans="2:65" s="1" customFormat="1" ht="24.15" customHeight="1">
      <c r="B199" s="28"/>
      <c r="C199" s="129" t="s">
        <v>378</v>
      </c>
      <c r="D199" s="129" t="s">
        <v>134</v>
      </c>
      <c r="E199" s="130" t="s">
        <v>379</v>
      </c>
      <c r="F199" s="131" t="s">
        <v>380</v>
      </c>
      <c r="G199" s="132" t="s">
        <v>295</v>
      </c>
      <c r="H199" s="133">
        <v>6</v>
      </c>
      <c r="I199" s="134"/>
      <c r="J199" s="135">
        <f t="shared" si="30"/>
        <v>0</v>
      </c>
      <c r="K199" s="136"/>
      <c r="L199" s="28"/>
      <c r="M199" s="137" t="s">
        <v>1</v>
      </c>
      <c r="N199" s="138" t="s">
        <v>43</v>
      </c>
      <c r="P199" s="139">
        <f t="shared" si="31"/>
        <v>0</v>
      </c>
      <c r="Q199" s="139">
        <v>2.4000000000000001E-4</v>
      </c>
      <c r="R199" s="139">
        <f t="shared" si="32"/>
        <v>1.4400000000000001E-3</v>
      </c>
      <c r="S199" s="139">
        <v>0</v>
      </c>
      <c r="T199" s="140">
        <f t="shared" si="33"/>
        <v>0</v>
      </c>
      <c r="AR199" s="141" t="s">
        <v>138</v>
      </c>
      <c r="AT199" s="141" t="s">
        <v>134</v>
      </c>
      <c r="AU199" s="141" t="s">
        <v>139</v>
      </c>
      <c r="AY199" s="13" t="s">
        <v>131</v>
      </c>
      <c r="BE199" s="142">
        <f t="shared" si="34"/>
        <v>0</v>
      </c>
      <c r="BF199" s="142">
        <f t="shared" si="35"/>
        <v>0</v>
      </c>
      <c r="BG199" s="142">
        <f t="shared" si="36"/>
        <v>0</v>
      </c>
      <c r="BH199" s="142">
        <f t="shared" si="37"/>
        <v>0</v>
      </c>
      <c r="BI199" s="142">
        <f t="shared" si="38"/>
        <v>0</v>
      </c>
      <c r="BJ199" s="13" t="s">
        <v>139</v>
      </c>
      <c r="BK199" s="142">
        <f t="shared" si="39"/>
        <v>0</v>
      </c>
      <c r="BL199" s="13" t="s">
        <v>138</v>
      </c>
      <c r="BM199" s="141" t="s">
        <v>381</v>
      </c>
    </row>
    <row r="200" spans="2:65" s="1" customFormat="1" ht="16.5" customHeight="1">
      <c r="B200" s="28"/>
      <c r="C200" s="129" t="s">
        <v>382</v>
      </c>
      <c r="D200" s="129" t="s">
        <v>134</v>
      </c>
      <c r="E200" s="130" t="s">
        <v>383</v>
      </c>
      <c r="F200" s="131" t="s">
        <v>384</v>
      </c>
      <c r="G200" s="132" t="s">
        <v>228</v>
      </c>
      <c r="H200" s="133">
        <v>1</v>
      </c>
      <c r="I200" s="134"/>
      <c r="J200" s="135">
        <f t="shared" si="30"/>
        <v>0</v>
      </c>
      <c r="K200" s="136"/>
      <c r="L200" s="28"/>
      <c r="M200" s="137" t="s">
        <v>1</v>
      </c>
      <c r="N200" s="138" t="s">
        <v>43</v>
      </c>
      <c r="P200" s="139">
        <f t="shared" si="31"/>
        <v>0</v>
      </c>
      <c r="Q200" s="139">
        <v>5.9000000000000003E-4</v>
      </c>
      <c r="R200" s="139">
        <f t="shared" si="32"/>
        <v>5.9000000000000003E-4</v>
      </c>
      <c r="S200" s="139">
        <v>0</v>
      </c>
      <c r="T200" s="140">
        <f t="shared" si="33"/>
        <v>0</v>
      </c>
      <c r="AR200" s="141" t="s">
        <v>138</v>
      </c>
      <c r="AT200" s="141" t="s">
        <v>134</v>
      </c>
      <c r="AU200" s="141" t="s">
        <v>139</v>
      </c>
      <c r="AY200" s="13" t="s">
        <v>131</v>
      </c>
      <c r="BE200" s="142">
        <f t="shared" si="34"/>
        <v>0</v>
      </c>
      <c r="BF200" s="142">
        <f t="shared" si="35"/>
        <v>0</v>
      </c>
      <c r="BG200" s="142">
        <f t="shared" si="36"/>
        <v>0</v>
      </c>
      <c r="BH200" s="142">
        <f t="shared" si="37"/>
        <v>0</v>
      </c>
      <c r="BI200" s="142">
        <f t="shared" si="38"/>
        <v>0</v>
      </c>
      <c r="BJ200" s="13" t="s">
        <v>139</v>
      </c>
      <c r="BK200" s="142">
        <f t="shared" si="39"/>
        <v>0</v>
      </c>
      <c r="BL200" s="13" t="s">
        <v>138</v>
      </c>
      <c r="BM200" s="141" t="s">
        <v>385</v>
      </c>
    </row>
    <row r="201" spans="2:65" s="1" customFormat="1" ht="24.15" customHeight="1">
      <c r="B201" s="28"/>
      <c r="C201" s="129" t="s">
        <v>386</v>
      </c>
      <c r="D201" s="129" t="s">
        <v>134</v>
      </c>
      <c r="E201" s="130" t="s">
        <v>387</v>
      </c>
      <c r="F201" s="131" t="s">
        <v>388</v>
      </c>
      <c r="G201" s="132" t="s">
        <v>258</v>
      </c>
      <c r="H201" s="154"/>
      <c r="I201" s="134"/>
      <c r="J201" s="135">
        <f t="shared" si="30"/>
        <v>0</v>
      </c>
      <c r="K201" s="136"/>
      <c r="L201" s="28"/>
      <c r="M201" s="137" t="s">
        <v>1</v>
      </c>
      <c r="N201" s="138" t="s">
        <v>43</v>
      </c>
      <c r="P201" s="139">
        <f t="shared" si="31"/>
        <v>0</v>
      </c>
      <c r="Q201" s="139">
        <v>0</v>
      </c>
      <c r="R201" s="139">
        <f t="shared" si="32"/>
        <v>0</v>
      </c>
      <c r="S201" s="139">
        <v>0</v>
      </c>
      <c r="T201" s="140">
        <f t="shared" si="33"/>
        <v>0</v>
      </c>
      <c r="AR201" s="141" t="s">
        <v>138</v>
      </c>
      <c r="AT201" s="141" t="s">
        <v>134</v>
      </c>
      <c r="AU201" s="141" t="s">
        <v>139</v>
      </c>
      <c r="AY201" s="13" t="s">
        <v>131</v>
      </c>
      <c r="BE201" s="142">
        <f t="shared" si="34"/>
        <v>0</v>
      </c>
      <c r="BF201" s="142">
        <f t="shared" si="35"/>
        <v>0</v>
      </c>
      <c r="BG201" s="142">
        <f t="shared" si="36"/>
        <v>0</v>
      </c>
      <c r="BH201" s="142">
        <f t="shared" si="37"/>
        <v>0</v>
      </c>
      <c r="BI201" s="142">
        <f t="shared" si="38"/>
        <v>0</v>
      </c>
      <c r="BJ201" s="13" t="s">
        <v>139</v>
      </c>
      <c r="BK201" s="142">
        <f t="shared" si="39"/>
        <v>0</v>
      </c>
      <c r="BL201" s="13" t="s">
        <v>138</v>
      </c>
      <c r="BM201" s="141" t="s">
        <v>389</v>
      </c>
    </row>
    <row r="202" spans="2:65" s="11" customFormat="1" ht="22.8" customHeight="1">
      <c r="B202" s="117"/>
      <c r="D202" s="118" t="s">
        <v>76</v>
      </c>
      <c r="E202" s="127" t="s">
        <v>390</v>
      </c>
      <c r="F202" s="127" t="s">
        <v>391</v>
      </c>
      <c r="I202" s="120"/>
      <c r="J202" s="128">
        <f>BK202</f>
        <v>0</v>
      </c>
      <c r="L202" s="117"/>
      <c r="M202" s="122"/>
      <c r="P202" s="123">
        <f>SUM(P203:P211)</f>
        <v>0</v>
      </c>
      <c r="R202" s="123">
        <f>SUM(R203:R211)</f>
        <v>4.8189999999999997E-2</v>
      </c>
      <c r="T202" s="124">
        <f>SUM(T203:T211)</f>
        <v>0.25118000000000001</v>
      </c>
      <c r="AR202" s="118" t="s">
        <v>85</v>
      </c>
      <c r="AT202" s="125" t="s">
        <v>76</v>
      </c>
      <c r="AU202" s="125" t="s">
        <v>85</v>
      </c>
      <c r="AY202" s="118" t="s">
        <v>131</v>
      </c>
      <c r="BK202" s="126">
        <f>SUM(BK203:BK211)</f>
        <v>0</v>
      </c>
    </row>
    <row r="203" spans="2:65" s="1" customFormat="1" ht="16.5" customHeight="1">
      <c r="B203" s="28"/>
      <c r="C203" s="129" t="s">
        <v>392</v>
      </c>
      <c r="D203" s="129" t="s">
        <v>134</v>
      </c>
      <c r="E203" s="130" t="s">
        <v>393</v>
      </c>
      <c r="F203" s="131" t="s">
        <v>394</v>
      </c>
      <c r="G203" s="132" t="s">
        <v>228</v>
      </c>
      <c r="H203" s="133">
        <v>1</v>
      </c>
      <c r="I203" s="134"/>
      <c r="J203" s="135">
        <f t="shared" ref="J203:J211" si="40">ROUND(I203*H203,2)</f>
        <v>0</v>
      </c>
      <c r="K203" s="136"/>
      <c r="L203" s="28"/>
      <c r="M203" s="137" t="s">
        <v>1</v>
      </c>
      <c r="N203" s="138" t="s">
        <v>43</v>
      </c>
      <c r="P203" s="139">
        <f t="shared" ref="P203:P211" si="41">O203*H203</f>
        <v>0</v>
      </c>
      <c r="Q203" s="139">
        <v>1.7000000000000001E-4</v>
      </c>
      <c r="R203" s="139">
        <f t="shared" ref="R203:R211" si="42">Q203*H203</f>
        <v>1.7000000000000001E-4</v>
      </c>
      <c r="S203" s="139">
        <v>0.22625000000000001</v>
      </c>
      <c r="T203" s="140">
        <f t="shared" ref="T203:T211" si="43">S203*H203</f>
        <v>0.22625000000000001</v>
      </c>
      <c r="AR203" s="141" t="s">
        <v>138</v>
      </c>
      <c r="AT203" s="141" t="s">
        <v>134</v>
      </c>
      <c r="AU203" s="141" t="s">
        <v>139</v>
      </c>
      <c r="AY203" s="13" t="s">
        <v>131</v>
      </c>
      <c r="BE203" s="142">
        <f t="shared" ref="BE203:BE211" si="44">IF(N203="základní",J203,0)</f>
        <v>0</v>
      </c>
      <c r="BF203" s="142">
        <f t="shared" ref="BF203:BF211" si="45">IF(N203="snížená",J203,0)</f>
        <v>0</v>
      </c>
      <c r="BG203" s="142">
        <f t="shared" ref="BG203:BG211" si="46">IF(N203="zákl. přenesená",J203,0)</f>
        <v>0</v>
      </c>
      <c r="BH203" s="142">
        <f t="shared" ref="BH203:BH211" si="47">IF(N203="sníž. přenesená",J203,0)</f>
        <v>0</v>
      </c>
      <c r="BI203" s="142">
        <f t="shared" ref="BI203:BI211" si="48">IF(N203="nulová",J203,0)</f>
        <v>0</v>
      </c>
      <c r="BJ203" s="13" t="s">
        <v>139</v>
      </c>
      <c r="BK203" s="142">
        <f t="shared" ref="BK203:BK211" si="49">ROUND(I203*H203,2)</f>
        <v>0</v>
      </c>
      <c r="BL203" s="13" t="s">
        <v>138</v>
      </c>
      <c r="BM203" s="141" t="s">
        <v>395</v>
      </c>
    </row>
    <row r="204" spans="2:65" s="1" customFormat="1" ht="37.799999999999997" customHeight="1">
      <c r="B204" s="28"/>
      <c r="C204" s="129" t="s">
        <v>396</v>
      </c>
      <c r="D204" s="129" t="s">
        <v>134</v>
      </c>
      <c r="E204" s="130" t="s">
        <v>397</v>
      </c>
      <c r="F204" s="131" t="s">
        <v>398</v>
      </c>
      <c r="G204" s="132" t="s">
        <v>295</v>
      </c>
      <c r="H204" s="133">
        <v>1</v>
      </c>
      <c r="I204" s="134"/>
      <c r="J204" s="135">
        <f t="shared" si="40"/>
        <v>0</v>
      </c>
      <c r="K204" s="136"/>
      <c r="L204" s="28"/>
      <c r="M204" s="137" t="s">
        <v>1</v>
      </c>
      <c r="N204" s="138" t="s">
        <v>43</v>
      </c>
      <c r="P204" s="139">
        <f t="shared" si="41"/>
        <v>0</v>
      </c>
      <c r="Q204" s="139">
        <v>4.6519999999999999E-2</v>
      </c>
      <c r="R204" s="139">
        <f t="shared" si="42"/>
        <v>4.6519999999999999E-2</v>
      </c>
      <c r="S204" s="139">
        <v>0</v>
      </c>
      <c r="T204" s="140">
        <f t="shared" si="43"/>
        <v>0</v>
      </c>
      <c r="AR204" s="141" t="s">
        <v>138</v>
      </c>
      <c r="AT204" s="141" t="s">
        <v>134</v>
      </c>
      <c r="AU204" s="141" t="s">
        <v>139</v>
      </c>
      <c r="AY204" s="13" t="s">
        <v>131</v>
      </c>
      <c r="BE204" s="142">
        <f t="shared" si="44"/>
        <v>0</v>
      </c>
      <c r="BF204" s="142">
        <f t="shared" si="45"/>
        <v>0</v>
      </c>
      <c r="BG204" s="142">
        <f t="shared" si="46"/>
        <v>0</v>
      </c>
      <c r="BH204" s="142">
        <f t="shared" si="47"/>
        <v>0</v>
      </c>
      <c r="BI204" s="142">
        <f t="shared" si="48"/>
        <v>0</v>
      </c>
      <c r="BJ204" s="13" t="s">
        <v>139</v>
      </c>
      <c r="BK204" s="142">
        <f t="shared" si="49"/>
        <v>0</v>
      </c>
      <c r="BL204" s="13" t="s">
        <v>138</v>
      </c>
      <c r="BM204" s="141" t="s">
        <v>399</v>
      </c>
    </row>
    <row r="205" spans="2:65" s="1" customFormat="1" ht="16.5" customHeight="1">
      <c r="B205" s="28"/>
      <c r="C205" s="129" t="s">
        <v>400</v>
      </c>
      <c r="D205" s="129" t="s">
        <v>134</v>
      </c>
      <c r="E205" s="130" t="s">
        <v>401</v>
      </c>
      <c r="F205" s="131" t="s">
        <v>402</v>
      </c>
      <c r="G205" s="132" t="s">
        <v>168</v>
      </c>
      <c r="H205" s="133">
        <v>25</v>
      </c>
      <c r="I205" s="134"/>
      <c r="J205" s="135">
        <f t="shared" si="40"/>
        <v>0</v>
      </c>
      <c r="K205" s="136"/>
      <c r="L205" s="28"/>
      <c r="M205" s="137" t="s">
        <v>1</v>
      </c>
      <c r="N205" s="138" t="s">
        <v>43</v>
      </c>
      <c r="P205" s="139">
        <f t="shared" si="41"/>
        <v>0</v>
      </c>
      <c r="Q205" s="139">
        <v>0</v>
      </c>
      <c r="R205" s="139">
        <f t="shared" si="42"/>
        <v>0</v>
      </c>
      <c r="S205" s="139">
        <v>0</v>
      </c>
      <c r="T205" s="140">
        <f t="shared" si="43"/>
        <v>0</v>
      </c>
      <c r="AR205" s="141" t="s">
        <v>138</v>
      </c>
      <c r="AT205" s="141" t="s">
        <v>134</v>
      </c>
      <c r="AU205" s="141" t="s">
        <v>139</v>
      </c>
      <c r="AY205" s="13" t="s">
        <v>131</v>
      </c>
      <c r="BE205" s="142">
        <f t="shared" si="44"/>
        <v>0</v>
      </c>
      <c r="BF205" s="142">
        <f t="shared" si="45"/>
        <v>0</v>
      </c>
      <c r="BG205" s="142">
        <f t="shared" si="46"/>
        <v>0</v>
      </c>
      <c r="BH205" s="142">
        <f t="shared" si="47"/>
        <v>0</v>
      </c>
      <c r="BI205" s="142">
        <f t="shared" si="48"/>
        <v>0</v>
      </c>
      <c r="BJ205" s="13" t="s">
        <v>139</v>
      </c>
      <c r="BK205" s="142">
        <f t="shared" si="49"/>
        <v>0</v>
      </c>
      <c r="BL205" s="13" t="s">
        <v>138</v>
      </c>
      <c r="BM205" s="141" t="s">
        <v>403</v>
      </c>
    </row>
    <row r="206" spans="2:65" s="1" customFormat="1" ht="21.75" customHeight="1">
      <c r="B206" s="28"/>
      <c r="C206" s="129" t="s">
        <v>404</v>
      </c>
      <c r="D206" s="129" t="s">
        <v>134</v>
      </c>
      <c r="E206" s="130" t="s">
        <v>405</v>
      </c>
      <c r="F206" s="131" t="s">
        <v>406</v>
      </c>
      <c r="G206" s="132" t="s">
        <v>228</v>
      </c>
      <c r="H206" s="133">
        <v>4</v>
      </c>
      <c r="I206" s="134"/>
      <c r="J206" s="135">
        <f t="shared" si="40"/>
        <v>0</v>
      </c>
      <c r="K206" s="136"/>
      <c r="L206" s="28"/>
      <c r="M206" s="137" t="s">
        <v>1</v>
      </c>
      <c r="N206" s="138" t="s">
        <v>43</v>
      </c>
      <c r="P206" s="139">
        <f t="shared" si="41"/>
        <v>0</v>
      </c>
      <c r="Q206" s="139">
        <v>0</v>
      </c>
      <c r="R206" s="139">
        <f t="shared" si="42"/>
        <v>0</v>
      </c>
      <c r="S206" s="139">
        <v>0</v>
      </c>
      <c r="T206" s="140">
        <f t="shared" si="43"/>
        <v>0</v>
      </c>
      <c r="AR206" s="141" t="s">
        <v>138</v>
      </c>
      <c r="AT206" s="141" t="s">
        <v>134</v>
      </c>
      <c r="AU206" s="141" t="s">
        <v>139</v>
      </c>
      <c r="AY206" s="13" t="s">
        <v>131</v>
      </c>
      <c r="BE206" s="142">
        <f t="shared" si="44"/>
        <v>0</v>
      </c>
      <c r="BF206" s="142">
        <f t="shared" si="45"/>
        <v>0</v>
      </c>
      <c r="BG206" s="142">
        <f t="shared" si="46"/>
        <v>0</v>
      </c>
      <c r="BH206" s="142">
        <f t="shared" si="47"/>
        <v>0</v>
      </c>
      <c r="BI206" s="142">
        <f t="shared" si="48"/>
        <v>0</v>
      </c>
      <c r="BJ206" s="13" t="s">
        <v>139</v>
      </c>
      <c r="BK206" s="142">
        <f t="shared" si="49"/>
        <v>0</v>
      </c>
      <c r="BL206" s="13" t="s">
        <v>138</v>
      </c>
      <c r="BM206" s="141" t="s">
        <v>407</v>
      </c>
    </row>
    <row r="207" spans="2:65" s="1" customFormat="1" ht="16.5" customHeight="1">
      <c r="B207" s="28"/>
      <c r="C207" s="143" t="s">
        <v>408</v>
      </c>
      <c r="D207" s="143" t="s">
        <v>231</v>
      </c>
      <c r="E207" s="144" t="s">
        <v>409</v>
      </c>
      <c r="F207" s="145" t="s">
        <v>410</v>
      </c>
      <c r="G207" s="146" t="s">
        <v>228</v>
      </c>
      <c r="H207" s="147">
        <v>4</v>
      </c>
      <c r="I207" s="148"/>
      <c r="J207" s="149">
        <f t="shared" si="40"/>
        <v>0</v>
      </c>
      <c r="K207" s="150"/>
      <c r="L207" s="151"/>
      <c r="M207" s="152" t="s">
        <v>1</v>
      </c>
      <c r="N207" s="153" t="s">
        <v>43</v>
      </c>
      <c r="P207" s="139">
        <f t="shared" si="41"/>
        <v>0</v>
      </c>
      <c r="Q207" s="139">
        <v>2.0000000000000001E-4</v>
      </c>
      <c r="R207" s="139">
        <f t="shared" si="42"/>
        <v>8.0000000000000004E-4</v>
      </c>
      <c r="S207" s="139">
        <v>0</v>
      </c>
      <c r="T207" s="140">
        <f t="shared" si="43"/>
        <v>0</v>
      </c>
      <c r="AR207" s="141" t="s">
        <v>165</v>
      </c>
      <c r="AT207" s="141" t="s">
        <v>231</v>
      </c>
      <c r="AU207" s="141" t="s">
        <v>139</v>
      </c>
      <c r="AY207" s="13" t="s">
        <v>131</v>
      </c>
      <c r="BE207" s="142">
        <f t="shared" si="44"/>
        <v>0</v>
      </c>
      <c r="BF207" s="142">
        <f t="shared" si="45"/>
        <v>0</v>
      </c>
      <c r="BG207" s="142">
        <f t="shared" si="46"/>
        <v>0</v>
      </c>
      <c r="BH207" s="142">
        <f t="shared" si="47"/>
        <v>0</v>
      </c>
      <c r="BI207" s="142">
        <f t="shared" si="48"/>
        <v>0</v>
      </c>
      <c r="BJ207" s="13" t="s">
        <v>139</v>
      </c>
      <c r="BK207" s="142">
        <f t="shared" si="49"/>
        <v>0</v>
      </c>
      <c r="BL207" s="13" t="s">
        <v>138</v>
      </c>
      <c r="BM207" s="141" t="s">
        <v>411</v>
      </c>
    </row>
    <row r="208" spans="2:65" s="1" customFormat="1" ht="24.15" customHeight="1">
      <c r="B208" s="28"/>
      <c r="C208" s="129" t="s">
        <v>412</v>
      </c>
      <c r="D208" s="129" t="s">
        <v>134</v>
      </c>
      <c r="E208" s="130" t="s">
        <v>413</v>
      </c>
      <c r="F208" s="131" t="s">
        <v>414</v>
      </c>
      <c r="G208" s="132" t="s">
        <v>228</v>
      </c>
      <c r="H208" s="133">
        <v>1</v>
      </c>
      <c r="I208" s="134"/>
      <c r="J208" s="135">
        <f t="shared" si="40"/>
        <v>0</v>
      </c>
      <c r="K208" s="136"/>
      <c r="L208" s="28"/>
      <c r="M208" s="137" t="s">
        <v>1</v>
      </c>
      <c r="N208" s="138" t="s">
        <v>43</v>
      </c>
      <c r="P208" s="139">
        <f t="shared" si="41"/>
        <v>0</v>
      </c>
      <c r="Q208" s="139">
        <v>8.0000000000000007E-5</v>
      </c>
      <c r="R208" s="139">
        <f t="shared" si="42"/>
        <v>8.0000000000000007E-5</v>
      </c>
      <c r="S208" s="139">
        <v>2.4930000000000001E-2</v>
      </c>
      <c r="T208" s="140">
        <f t="shared" si="43"/>
        <v>2.4930000000000001E-2</v>
      </c>
      <c r="AR208" s="141" t="s">
        <v>138</v>
      </c>
      <c r="AT208" s="141" t="s">
        <v>134</v>
      </c>
      <c r="AU208" s="141" t="s">
        <v>139</v>
      </c>
      <c r="AY208" s="13" t="s">
        <v>131</v>
      </c>
      <c r="BE208" s="142">
        <f t="shared" si="44"/>
        <v>0</v>
      </c>
      <c r="BF208" s="142">
        <f t="shared" si="45"/>
        <v>0</v>
      </c>
      <c r="BG208" s="142">
        <f t="shared" si="46"/>
        <v>0</v>
      </c>
      <c r="BH208" s="142">
        <f t="shared" si="47"/>
        <v>0</v>
      </c>
      <c r="BI208" s="142">
        <f t="shared" si="48"/>
        <v>0</v>
      </c>
      <c r="BJ208" s="13" t="s">
        <v>139</v>
      </c>
      <c r="BK208" s="142">
        <f t="shared" si="49"/>
        <v>0</v>
      </c>
      <c r="BL208" s="13" t="s">
        <v>138</v>
      </c>
      <c r="BM208" s="141" t="s">
        <v>415</v>
      </c>
    </row>
    <row r="209" spans="2:65" s="1" customFormat="1" ht="16.5" customHeight="1">
      <c r="B209" s="28"/>
      <c r="C209" s="129" t="s">
        <v>416</v>
      </c>
      <c r="D209" s="129" t="s">
        <v>134</v>
      </c>
      <c r="E209" s="130" t="s">
        <v>417</v>
      </c>
      <c r="F209" s="131" t="s">
        <v>418</v>
      </c>
      <c r="G209" s="132" t="s">
        <v>336</v>
      </c>
      <c r="H209" s="133">
        <v>1</v>
      </c>
      <c r="I209" s="134"/>
      <c r="J209" s="135">
        <f t="shared" si="40"/>
        <v>0</v>
      </c>
      <c r="K209" s="136"/>
      <c r="L209" s="28"/>
      <c r="M209" s="137" t="s">
        <v>1</v>
      </c>
      <c r="N209" s="138" t="s">
        <v>43</v>
      </c>
      <c r="P209" s="139">
        <f t="shared" si="41"/>
        <v>0</v>
      </c>
      <c r="Q209" s="139">
        <v>0</v>
      </c>
      <c r="R209" s="139">
        <f t="shared" si="42"/>
        <v>0</v>
      </c>
      <c r="S209" s="139">
        <v>0</v>
      </c>
      <c r="T209" s="140">
        <f t="shared" si="43"/>
        <v>0</v>
      </c>
      <c r="AR209" s="141" t="s">
        <v>138</v>
      </c>
      <c r="AT209" s="141" t="s">
        <v>134</v>
      </c>
      <c r="AU209" s="141" t="s">
        <v>139</v>
      </c>
      <c r="AY209" s="13" t="s">
        <v>131</v>
      </c>
      <c r="BE209" s="142">
        <f t="shared" si="44"/>
        <v>0</v>
      </c>
      <c r="BF209" s="142">
        <f t="shared" si="45"/>
        <v>0</v>
      </c>
      <c r="BG209" s="142">
        <f t="shared" si="46"/>
        <v>0</v>
      </c>
      <c r="BH209" s="142">
        <f t="shared" si="47"/>
        <v>0</v>
      </c>
      <c r="BI209" s="142">
        <f t="shared" si="48"/>
        <v>0</v>
      </c>
      <c r="BJ209" s="13" t="s">
        <v>139</v>
      </c>
      <c r="BK209" s="142">
        <f t="shared" si="49"/>
        <v>0</v>
      </c>
      <c r="BL209" s="13" t="s">
        <v>138</v>
      </c>
      <c r="BM209" s="141" t="s">
        <v>419</v>
      </c>
    </row>
    <row r="210" spans="2:65" s="1" customFormat="1" ht="16.5" customHeight="1">
      <c r="B210" s="28"/>
      <c r="C210" s="129" t="s">
        <v>420</v>
      </c>
      <c r="D210" s="129" t="s">
        <v>134</v>
      </c>
      <c r="E210" s="130" t="s">
        <v>421</v>
      </c>
      <c r="F210" s="131" t="s">
        <v>422</v>
      </c>
      <c r="G210" s="132" t="s">
        <v>228</v>
      </c>
      <c r="H210" s="133">
        <v>1</v>
      </c>
      <c r="I210" s="134"/>
      <c r="J210" s="135">
        <f t="shared" si="40"/>
        <v>0</v>
      </c>
      <c r="K210" s="136"/>
      <c r="L210" s="28"/>
      <c r="M210" s="137" t="s">
        <v>1</v>
      </c>
      <c r="N210" s="138" t="s">
        <v>43</v>
      </c>
      <c r="P210" s="139">
        <f t="shared" si="41"/>
        <v>0</v>
      </c>
      <c r="Q210" s="139">
        <v>6.2E-4</v>
      </c>
      <c r="R210" s="139">
        <f t="shared" si="42"/>
        <v>6.2E-4</v>
      </c>
      <c r="S210" s="139">
        <v>0</v>
      </c>
      <c r="T210" s="140">
        <f t="shared" si="43"/>
        <v>0</v>
      </c>
      <c r="AR210" s="141" t="s">
        <v>138</v>
      </c>
      <c r="AT210" s="141" t="s">
        <v>134</v>
      </c>
      <c r="AU210" s="141" t="s">
        <v>139</v>
      </c>
      <c r="AY210" s="13" t="s">
        <v>131</v>
      </c>
      <c r="BE210" s="142">
        <f t="shared" si="44"/>
        <v>0</v>
      </c>
      <c r="BF210" s="142">
        <f t="shared" si="45"/>
        <v>0</v>
      </c>
      <c r="BG210" s="142">
        <f t="shared" si="46"/>
        <v>0</v>
      </c>
      <c r="BH210" s="142">
        <f t="shared" si="47"/>
        <v>0</v>
      </c>
      <c r="BI210" s="142">
        <f t="shared" si="48"/>
        <v>0</v>
      </c>
      <c r="BJ210" s="13" t="s">
        <v>139</v>
      </c>
      <c r="BK210" s="142">
        <f t="shared" si="49"/>
        <v>0</v>
      </c>
      <c r="BL210" s="13" t="s">
        <v>138</v>
      </c>
      <c r="BM210" s="141" t="s">
        <v>423</v>
      </c>
    </row>
    <row r="211" spans="2:65" s="1" customFormat="1" ht="24.15" customHeight="1">
      <c r="B211" s="28"/>
      <c r="C211" s="129" t="s">
        <v>424</v>
      </c>
      <c r="D211" s="129" t="s">
        <v>134</v>
      </c>
      <c r="E211" s="130" t="s">
        <v>425</v>
      </c>
      <c r="F211" s="131" t="s">
        <v>426</v>
      </c>
      <c r="G211" s="132" t="s">
        <v>258</v>
      </c>
      <c r="H211" s="154"/>
      <c r="I211" s="134"/>
      <c r="J211" s="135">
        <f t="shared" si="40"/>
        <v>0</v>
      </c>
      <c r="K211" s="136"/>
      <c r="L211" s="28"/>
      <c r="M211" s="137" t="s">
        <v>1</v>
      </c>
      <c r="N211" s="138" t="s">
        <v>43</v>
      </c>
      <c r="P211" s="139">
        <f t="shared" si="41"/>
        <v>0</v>
      </c>
      <c r="Q211" s="139">
        <v>0</v>
      </c>
      <c r="R211" s="139">
        <f t="shared" si="42"/>
        <v>0</v>
      </c>
      <c r="S211" s="139">
        <v>0</v>
      </c>
      <c r="T211" s="140">
        <f t="shared" si="43"/>
        <v>0</v>
      </c>
      <c r="AR211" s="141" t="s">
        <v>138</v>
      </c>
      <c r="AT211" s="141" t="s">
        <v>134</v>
      </c>
      <c r="AU211" s="141" t="s">
        <v>139</v>
      </c>
      <c r="AY211" s="13" t="s">
        <v>131</v>
      </c>
      <c r="BE211" s="142">
        <f t="shared" si="44"/>
        <v>0</v>
      </c>
      <c r="BF211" s="142">
        <f t="shared" si="45"/>
        <v>0</v>
      </c>
      <c r="BG211" s="142">
        <f t="shared" si="46"/>
        <v>0</v>
      </c>
      <c r="BH211" s="142">
        <f t="shared" si="47"/>
        <v>0</v>
      </c>
      <c r="BI211" s="142">
        <f t="shared" si="48"/>
        <v>0</v>
      </c>
      <c r="BJ211" s="13" t="s">
        <v>139</v>
      </c>
      <c r="BK211" s="142">
        <f t="shared" si="49"/>
        <v>0</v>
      </c>
      <c r="BL211" s="13" t="s">
        <v>138</v>
      </c>
      <c r="BM211" s="141" t="s">
        <v>427</v>
      </c>
    </row>
    <row r="212" spans="2:65" s="11" customFormat="1" ht="22.8" customHeight="1">
      <c r="B212" s="117"/>
      <c r="D212" s="118" t="s">
        <v>76</v>
      </c>
      <c r="E212" s="127" t="s">
        <v>428</v>
      </c>
      <c r="F212" s="127" t="s">
        <v>429</v>
      </c>
      <c r="I212" s="120"/>
      <c r="J212" s="128">
        <f>BK212</f>
        <v>0</v>
      </c>
      <c r="L212" s="117"/>
      <c r="M212" s="122"/>
      <c r="P212" s="123">
        <f>SUM(P213:P236)</f>
        <v>0</v>
      </c>
      <c r="R212" s="123">
        <f>SUM(R213:R236)</f>
        <v>1.5240000000000002E-2</v>
      </c>
      <c r="T212" s="124">
        <f>SUM(T213:T236)</f>
        <v>2.5104000000000001E-2</v>
      </c>
      <c r="AR212" s="118" t="s">
        <v>139</v>
      </c>
      <c r="AT212" s="125" t="s">
        <v>76</v>
      </c>
      <c r="AU212" s="125" t="s">
        <v>85</v>
      </c>
      <c r="AY212" s="118" t="s">
        <v>131</v>
      </c>
      <c r="BK212" s="126">
        <f>SUM(BK213:BK236)</f>
        <v>0</v>
      </c>
    </row>
    <row r="213" spans="2:65" s="1" customFormat="1" ht="33" customHeight="1">
      <c r="B213" s="28"/>
      <c r="C213" s="129" t="s">
        <v>430</v>
      </c>
      <c r="D213" s="129" t="s">
        <v>134</v>
      </c>
      <c r="E213" s="130" t="s">
        <v>431</v>
      </c>
      <c r="F213" s="131" t="s">
        <v>432</v>
      </c>
      <c r="G213" s="132" t="s">
        <v>168</v>
      </c>
      <c r="H213" s="133">
        <v>18</v>
      </c>
      <c r="I213" s="134"/>
      <c r="J213" s="135">
        <f t="shared" ref="J213:J236" si="50">ROUND(I213*H213,2)</f>
        <v>0</v>
      </c>
      <c r="K213" s="136"/>
      <c r="L213" s="28"/>
      <c r="M213" s="137" t="s">
        <v>1</v>
      </c>
      <c r="N213" s="138" t="s">
        <v>43</v>
      </c>
      <c r="P213" s="139">
        <f t="shared" ref="P213:P236" si="51">O213*H213</f>
        <v>0</v>
      </c>
      <c r="Q213" s="139">
        <v>0</v>
      </c>
      <c r="R213" s="139">
        <f t="shared" ref="R213:R236" si="52">Q213*H213</f>
        <v>0</v>
      </c>
      <c r="S213" s="139">
        <v>0</v>
      </c>
      <c r="T213" s="140">
        <f t="shared" ref="T213:T236" si="53">S213*H213</f>
        <v>0</v>
      </c>
      <c r="AR213" s="141" t="s">
        <v>138</v>
      </c>
      <c r="AT213" s="141" t="s">
        <v>134</v>
      </c>
      <c r="AU213" s="141" t="s">
        <v>139</v>
      </c>
      <c r="AY213" s="13" t="s">
        <v>131</v>
      </c>
      <c r="BE213" s="142">
        <f t="shared" ref="BE213:BE236" si="54">IF(N213="základní",J213,0)</f>
        <v>0</v>
      </c>
      <c r="BF213" s="142">
        <f t="shared" ref="BF213:BF236" si="55">IF(N213="snížená",J213,0)</f>
        <v>0</v>
      </c>
      <c r="BG213" s="142">
        <f t="shared" ref="BG213:BG236" si="56">IF(N213="zákl. přenesená",J213,0)</f>
        <v>0</v>
      </c>
      <c r="BH213" s="142">
        <f t="shared" ref="BH213:BH236" si="57">IF(N213="sníž. přenesená",J213,0)</f>
        <v>0</v>
      </c>
      <c r="BI213" s="142">
        <f t="shared" ref="BI213:BI236" si="58">IF(N213="nulová",J213,0)</f>
        <v>0</v>
      </c>
      <c r="BJ213" s="13" t="s">
        <v>139</v>
      </c>
      <c r="BK213" s="142">
        <f t="shared" ref="BK213:BK236" si="59">ROUND(I213*H213,2)</f>
        <v>0</v>
      </c>
      <c r="BL213" s="13" t="s">
        <v>138</v>
      </c>
      <c r="BM213" s="141" t="s">
        <v>433</v>
      </c>
    </row>
    <row r="214" spans="2:65" s="1" customFormat="1" ht="16.5" customHeight="1">
      <c r="B214" s="28"/>
      <c r="C214" s="143" t="s">
        <v>434</v>
      </c>
      <c r="D214" s="143" t="s">
        <v>231</v>
      </c>
      <c r="E214" s="144" t="s">
        <v>435</v>
      </c>
      <c r="F214" s="145" t="s">
        <v>436</v>
      </c>
      <c r="G214" s="146" t="s">
        <v>437</v>
      </c>
      <c r="H214" s="147">
        <v>1.7999999999999999E-2</v>
      </c>
      <c r="I214" s="148"/>
      <c r="J214" s="149">
        <f t="shared" si="50"/>
        <v>0</v>
      </c>
      <c r="K214" s="150"/>
      <c r="L214" s="151"/>
      <c r="M214" s="152" t="s">
        <v>1</v>
      </c>
      <c r="N214" s="153" t="s">
        <v>43</v>
      </c>
      <c r="P214" s="139">
        <f t="shared" si="51"/>
        <v>0</v>
      </c>
      <c r="Q214" s="139">
        <v>0.12</v>
      </c>
      <c r="R214" s="139">
        <f t="shared" si="52"/>
        <v>2.1599999999999996E-3</v>
      </c>
      <c r="S214" s="139">
        <v>0</v>
      </c>
      <c r="T214" s="140">
        <f t="shared" si="53"/>
        <v>0</v>
      </c>
      <c r="AR214" s="141" t="s">
        <v>165</v>
      </c>
      <c r="AT214" s="141" t="s">
        <v>231</v>
      </c>
      <c r="AU214" s="141" t="s">
        <v>139</v>
      </c>
      <c r="AY214" s="13" t="s">
        <v>131</v>
      </c>
      <c r="BE214" s="142">
        <f t="shared" si="54"/>
        <v>0</v>
      </c>
      <c r="BF214" s="142">
        <f t="shared" si="55"/>
        <v>0</v>
      </c>
      <c r="BG214" s="142">
        <f t="shared" si="56"/>
        <v>0</v>
      </c>
      <c r="BH214" s="142">
        <f t="shared" si="57"/>
        <v>0</v>
      </c>
      <c r="BI214" s="142">
        <f t="shared" si="58"/>
        <v>0</v>
      </c>
      <c r="BJ214" s="13" t="s">
        <v>139</v>
      </c>
      <c r="BK214" s="142">
        <f t="shared" si="59"/>
        <v>0</v>
      </c>
      <c r="BL214" s="13" t="s">
        <v>138</v>
      </c>
      <c r="BM214" s="141" t="s">
        <v>438</v>
      </c>
    </row>
    <row r="215" spans="2:65" s="1" customFormat="1" ht="33" customHeight="1">
      <c r="B215" s="28"/>
      <c r="C215" s="129" t="s">
        <v>439</v>
      </c>
      <c r="D215" s="129" t="s">
        <v>134</v>
      </c>
      <c r="E215" s="130" t="s">
        <v>440</v>
      </c>
      <c r="F215" s="131" t="s">
        <v>441</v>
      </c>
      <c r="G215" s="132" t="s">
        <v>168</v>
      </c>
      <c r="H215" s="133">
        <v>40</v>
      </c>
      <c r="I215" s="134"/>
      <c r="J215" s="135">
        <f t="shared" si="50"/>
        <v>0</v>
      </c>
      <c r="K215" s="136"/>
      <c r="L215" s="28"/>
      <c r="M215" s="137" t="s">
        <v>1</v>
      </c>
      <c r="N215" s="138" t="s">
        <v>43</v>
      </c>
      <c r="P215" s="139">
        <f t="shared" si="51"/>
        <v>0</v>
      </c>
      <c r="Q215" s="139">
        <v>0</v>
      </c>
      <c r="R215" s="139">
        <f t="shared" si="52"/>
        <v>0</v>
      </c>
      <c r="S215" s="139">
        <v>0</v>
      </c>
      <c r="T215" s="140">
        <f t="shared" si="53"/>
        <v>0</v>
      </c>
      <c r="AR215" s="141" t="s">
        <v>138</v>
      </c>
      <c r="AT215" s="141" t="s">
        <v>134</v>
      </c>
      <c r="AU215" s="141" t="s">
        <v>139</v>
      </c>
      <c r="AY215" s="13" t="s">
        <v>131</v>
      </c>
      <c r="BE215" s="142">
        <f t="shared" si="54"/>
        <v>0</v>
      </c>
      <c r="BF215" s="142">
        <f t="shared" si="55"/>
        <v>0</v>
      </c>
      <c r="BG215" s="142">
        <f t="shared" si="56"/>
        <v>0</v>
      </c>
      <c r="BH215" s="142">
        <f t="shared" si="57"/>
        <v>0</v>
      </c>
      <c r="BI215" s="142">
        <f t="shared" si="58"/>
        <v>0</v>
      </c>
      <c r="BJ215" s="13" t="s">
        <v>139</v>
      </c>
      <c r="BK215" s="142">
        <f t="shared" si="59"/>
        <v>0</v>
      </c>
      <c r="BL215" s="13" t="s">
        <v>138</v>
      </c>
      <c r="BM215" s="141" t="s">
        <v>442</v>
      </c>
    </row>
    <row r="216" spans="2:65" s="1" customFormat="1" ht="16.5" customHeight="1">
      <c r="B216" s="28"/>
      <c r="C216" s="143" t="s">
        <v>390</v>
      </c>
      <c r="D216" s="143" t="s">
        <v>231</v>
      </c>
      <c r="E216" s="144" t="s">
        <v>443</v>
      </c>
      <c r="F216" s="145" t="s">
        <v>444</v>
      </c>
      <c r="G216" s="146" t="s">
        <v>437</v>
      </c>
      <c r="H216" s="147">
        <v>0.04</v>
      </c>
      <c r="I216" s="148"/>
      <c r="J216" s="149">
        <f t="shared" si="50"/>
        <v>0</v>
      </c>
      <c r="K216" s="150"/>
      <c r="L216" s="151"/>
      <c r="M216" s="152" t="s">
        <v>1</v>
      </c>
      <c r="N216" s="153" t="s">
        <v>43</v>
      </c>
      <c r="P216" s="139">
        <f t="shared" si="51"/>
        <v>0</v>
      </c>
      <c r="Q216" s="139">
        <v>0.17</v>
      </c>
      <c r="R216" s="139">
        <f t="shared" si="52"/>
        <v>6.8000000000000005E-3</v>
      </c>
      <c r="S216" s="139">
        <v>0</v>
      </c>
      <c r="T216" s="140">
        <f t="shared" si="53"/>
        <v>0</v>
      </c>
      <c r="AR216" s="141" t="s">
        <v>165</v>
      </c>
      <c r="AT216" s="141" t="s">
        <v>231</v>
      </c>
      <c r="AU216" s="141" t="s">
        <v>139</v>
      </c>
      <c r="AY216" s="13" t="s">
        <v>131</v>
      </c>
      <c r="BE216" s="142">
        <f t="shared" si="54"/>
        <v>0</v>
      </c>
      <c r="BF216" s="142">
        <f t="shared" si="55"/>
        <v>0</v>
      </c>
      <c r="BG216" s="142">
        <f t="shared" si="56"/>
        <v>0</v>
      </c>
      <c r="BH216" s="142">
        <f t="shared" si="57"/>
        <v>0</v>
      </c>
      <c r="BI216" s="142">
        <f t="shared" si="58"/>
        <v>0</v>
      </c>
      <c r="BJ216" s="13" t="s">
        <v>139</v>
      </c>
      <c r="BK216" s="142">
        <f t="shared" si="59"/>
        <v>0</v>
      </c>
      <c r="BL216" s="13" t="s">
        <v>138</v>
      </c>
      <c r="BM216" s="141" t="s">
        <v>445</v>
      </c>
    </row>
    <row r="217" spans="2:65" s="1" customFormat="1" ht="33" customHeight="1">
      <c r="B217" s="28"/>
      <c r="C217" s="129" t="s">
        <v>446</v>
      </c>
      <c r="D217" s="129" t="s">
        <v>134</v>
      </c>
      <c r="E217" s="130" t="s">
        <v>447</v>
      </c>
      <c r="F217" s="131" t="s">
        <v>448</v>
      </c>
      <c r="G217" s="132" t="s">
        <v>168</v>
      </c>
      <c r="H217" s="133">
        <v>12</v>
      </c>
      <c r="I217" s="134"/>
      <c r="J217" s="135">
        <f t="shared" si="50"/>
        <v>0</v>
      </c>
      <c r="K217" s="136"/>
      <c r="L217" s="28"/>
      <c r="M217" s="137" t="s">
        <v>1</v>
      </c>
      <c r="N217" s="138" t="s">
        <v>43</v>
      </c>
      <c r="P217" s="139">
        <f t="shared" si="51"/>
        <v>0</v>
      </c>
      <c r="Q217" s="139">
        <v>0</v>
      </c>
      <c r="R217" s="139">
        <f t="shared" si="52"/>
        <v>0</v>
      </c>
      <c r="S217" s="139">
        <v>0</v>
      </c>
      <c r="T217" s="140">
        <f t="shared" si="53"/>
        <v>0</v>
      </c>
      <c r="AR217" s="141" t="s">
        <v>138</v>
      </c>
      <c r="AT217" s="141" t="s">
        <v>134</v>
      </c>
      <c r="AU217" s="141" t="s">
        <v>139</v>
      </c>
      <c r="AY217" s="13" t="s">
        <v>131</v>
      </c>
      <c r="BE217" s="142">
        <f t="shared" si="54"/>
        <v>0</v>
      </c>
      <c r="BF217" s="142">
        <f t="shared" si="55"/>
        <v>0</v>
      </c>
      <c r="BG217" s="142">
        <f t="shared" si="56"/>
        <v>0</v>
      </c>
      <c r="BH217" s="142">
        <f t="shared" si="57"/>
        <v>0</v>
      </c>
      <c r="BI217" s="142">
        <f t="shared" si="58"/>
        <v>0</v>
      </c>
      <c r="BJ217" s="13" t="s">
        <v>139</v>
      </c>
      <c r="BK217" s="142">
        <f t="shared" si="59"/>
        <v>0</v>
      </c>
      <c r="BL217" s="13" t="s">
        <v>138</v>
      </c>
      <c r="BM217" s="141" t="s">
        <v>449</v>
      </c>
    </row>
    <row r="218" spans="2:65" s="1" customFormat="1" ht="16.5" customHeight="1">
      <c r="B218" s="28"/>
      <c r="C218" s="143" t="s">
        <v>450</v>
      </c>
      <c r="D218" s="143" t="s">
        <v>231</v>
      </c>
      <c r="E218" s="144" t="s">
        <v>451</v>
      </c>
      <c r="F218" s="145" t="s">
        <v>452</v>
      </c>
      <c r="G218" s="146" t="s">
        <v>437</v>
      </c>
      <c r="H218" s="147">
        <v>1.2E-2</v>
      </c>
      <c r="I218" s="148"/>
      <c r="J218" s="149">
        <f t="shared" si="50"/>
        <v>0</v>
      </c>
      <c r="K218" s="150"/>
      <c r="L218" s="151"/>
      <c r="M218" s="152" t="s">
        <v>1</v>
      </c>
      <c r="N218" s="153" t="s">
        <v>43</v>
      </c>
      <c r="P218" s="139">
        <f t="shared" si="51"/>
        <v>0</v>
      </c>
      <c r="Q218" s="139">
        <v>0.25</v>
      </c>
      <c r="R218" s="139">
        <f t="shared" si="52"/>
        <v>3.0000000000000001E-3</v>
      </c>
      <c r="S218" s="139">
        <v>0</v>
      </c>
      <c r="T218" s="140">
        <f t="shared" si="53"/>
        <v>0</v>
      </c>
      <c r="AR218" s="141" t="s">
        <v>165</v>
      </c>
      <c r="AT218" s="141" t="s">
        <v>231</v>
      </c>
      <c r="AU218" s="141" t="s">
        <v>139</v>
      </c>
      <c r="AY218" s="13" t="s">
        <v>131</v>
      </c>
      <c r="BE218" s="142">
        <f t="shared" si="54"/>
        <v>0</v>
      </c>
      <c r="BF218" s="142">
        <f t="shared" si="55"/>
        <v>0</v>
      </c>
      <c r="BG218" s="142">
        <f t="shared" si="56"/>
        <v>0</v>
      </c>
      <c r="BH218" s="142">
        <f t="shared" si="57"/>
        <v>0</v>
      </c>
      <c r="BI218" s="142">
        <f t="shared" si="58"/>
        <v>0</v>
      </c>
      <c r="BJ218" s="13" t="s">
        <v>139</v>
      </c>
      <c r="BK218" s="142">
        <f t="shared" si="59"/>
        <v>0</v>
      </c>
      <c r="BL218" s="13" t="s">
        <v>138</v>
      </c>
      <c r="BM218" s="141" t="s">
        <v>453</v>
      </c>
    </row>
    <row r="219" spans="2:65" s="1" customFormat="1" ht="33" customHeight="1">
      <c r="B219" s="28"/>
      <c r="C219" s="129" t="s">
        <v>454</v>
      </c>
      <c r="D219" s="129" t="s">
        <v>134</v>
      </c>
      <c r="E219" s="130" t="s">
        <v>455</v>
      </c>
      <c r="F219" s="131" t="s">
        <v>456</v>
      </c>
      <c r="G219" s="132" t="s">
        <v>228</v>
      </c>
      <c r="H219" s="133">
        <v>7</v>
      </c>
      <c r="I219" s="134"/>
      <c r="J219" s="135">
        <f t="shared" si="50"/>
        <v>0</v>
      </c>
      <c r="K219" s="136"/>
      <c r="L219" s="28"/>
      <c r="M219" s="137" t="s">
        <v>1</v>
      </c>
      <c r="N219" s="138" t="s">
        <v>43</v>
      </c>
      <c r="P219" s="139">
        <f t="shared" si="51"/>
        <v>0</v>
      </c>
      <c r="Q219" s="139">
        <v>0</v>
      </c>
      <c r="R219" s="139">
        <f t="shared" si="52"/>
        <v>0</v>
      </c>
      <c r="S219" s="139">
        <v>4.8000000000000001E-5</v>
      </c>
      <c r="T219" s="140">
        <f t="shared" si="53"/>
        <v>3.3600000000000004E-4</v>
      </c>
      <c r="AR219" s="141" t="s">
        <v>138</v>
      </c>
      <c r="AT219" s="141" t="s">
        <v>134</v>
      </c>
      <c r="AU219" s="141" t="s">
        <v>139</v>
      </c>
      <c r="AY219" s="13" t="s">
        <v>131</v>
      </c>
      <c r="BE219" s="142">
        <f t="shared" si="54"/>
        <v>0</v>
      </c>
      <c r="BF219" s="142">
        <f t="shared" si="55"/>
        <v>0</v>
      </c>
      <c r="BG219" s="142">
        <f t="shared" si="56"/>
        <v>0</v>
      </c>
      <c r="BH219" s="142">
        <f t="shared" si="57"/>
        <v>0</v>
      </c>
      <c r="BI219" s="142">
        <f t="shared" si="58"/>
        <v>0</v>
      </c>
      <c r="BJ219" s="13" t="s">
        <v>139</v>
      </c>
      <c r="BK219" s="142">
        <f t="shared" si="59"/>
        <v>0</v>
      </c>
      <c r="BL219" s="13" t="s">
        <v>138</v>
      </c>
      <c r="BM219" s="141" t="s">
        <v>457</v>
      </c>
    </row>
    <row r="220" spans="2:65" s="1" customFormat="1" ht="24.15" customHeight="1">
      <c r="B220" s="28"/>
      <c r="C220" s="129" t="s">
        <v>458</v>
      </c>
      <c r="D220" s="129" t="s">
        <v>134</v>
      </c>
      <c r="E220" s="130" t="s">
        <v>459</v>
      </c>
      <c r="F220" s="131" t="s">
        <v>460</v>
      </c>
      <c r="G220" s="132" t="s">
        <v>228</v>
      </c>
      <c r="H220" s="133">
        <v>7</v>
      </c>
      <c r="I220" s="134"/>
      <c r="J220" s="135">
        <f t="shared" si="50"/>
        <v>0</v>
      </c>
      <c r="K220" s="136"/>
      <c r="L220" s="28"/>
      <c r="M220" s="137" t="s">
        <v>1</v>
      </c>
      <c r="N220" s="138" t="s">
        <v>43</v>
      </c>
      <c r="P220" s="139">
        <f t="shared" si="51"/>
        <v>0</v>
      </c>
      <c r="Q220" s="139">
        <v>0</v>
      </c>
      <c r="R220" s="139">
        <f t="shared" si="52"/>
        <v>0</v>
      </c>
      <c r="S220" s="139">
        <v>0</v>
      </c>
      <c r="T220" s="140">
        <f t="shared" si="53"/>
        <v>0</v>
      </c>
      <c r="AR220" s="141" t="s">
        <v>138</v>
      </c>
      <c r="AT220" s="141" t="s">
        <v>134</v>
      </c>
      <c r="AU220" s="141" t="s">
        <v>139</v>
      </c>
      <c r="AY220" s="13" t="s">
        <v>131</v>
      </c>
      <c r="BE220" s="142">
        <f t="shared" si="54"/>
        <v>0</v>
      </c>
      <c r="BF220" s="142">
        <f t="shared" si="55"/>
        <v>0</v>
      </c>
      <c r="BG220" s="142">
        <f t="shared" si="56"/>
        <v>0</v>
      </c>
      <c r="BH220" s="142">
        <f t="shared" si="57"/>
        <v>0</v>
      </c>
      <c r="BI220" s="142">
        <f t="shared" si="58"/>
        <v>0</v>
      </c>
      <c r="BJ220" s="13" t="s">
        <v>139</v>
      </c>
      <c r="BK220" s="142">
        <f t="shared" si="59"/>
        <v>0</v>
      </c>
      <c r="BL220" s="13" t="s">
        <v>138</v>
      </c>
      <c r="BM220" s="141" t="s">
        <v>461</v>
      </c>
    </row>
    <row r="221" spans="2:65" s="1" customFormat="1" ht="24.15" customHeight="1">
      <c r="B221" s="28"/>
      <c r="C221" s="143" t="s">
        <v>462</v>
      </c>
      <c r="D221" s="143" t="s">
        <v>231</v>
      </c>
      <c r="E221" s="144" t="s">
        <v>463</v>
      </c>
      <c r="F221" s="145" t="s">
        <v>464</v>
      </c>
      <c r="G221" s="146" t="s">
        <v>228</v>
      </c>
      <c r="H221" s="147">
        <v>7</v>
      </c>
      <c r="I221" s="148"/>
      <c r="J221" s="149">
        <f t="shared" si="50"/>
        <v>0</v>
      </c>
      <c r="K221" s="150"/>
      <c r="L221" s="151"/>
      <c r="M221" s="152" t="s">
        <v>1</v>
      </c>
      <c r="N221" s="153" t="s">
        <v>43</v>
      </c>
      <c r="P221" s="139">
        <f t="shared" si="51"/>
        <v>0</v>
      </c>
      <c r="Q221" s="139">
        <v>4.0000000000000003E-5</v>
      </c>
      <c r="R221" s="139">
        <f t="shared" si="52"/>
        <v>2.8000000000000003E-4</v>
      </c>
      <c r="S221" s="139">
        <v>0</v>
      </c>
      <c r="T221" s="140">
        <f t="shared" si="53"/>
        <v>0</v>
      </c>
      <c r="AR221" s="141" t="s">
        <v>165</v>
      </c>
      <c r="AT221" s="141" t="s">
        <v>231</v>
      </c>
      <c r="AU221" s="141" t="s">
        <v>139</v>
      </c>
      <c r="AY221" s="13" t="s">
        <v>131</v>
      </c>
      <c r="BE221" s="142">
        <f t="shared" si="54"/>
        <v>0</v>
      </c>
      <c r="BF221" s="142">
        <f t="shared" si="55"/>
        <v>0</v>
      </c>
      <c r="BG221" s="142">
        <f t="shared" si="56"/>
        <v>0</v>
      </c>
      <c r="BH221" s="142">
        <f t="shared" si="57"/>
        <v>0</v>
      </c>
      <c r="BI221" s="142">
        <f t="shared" si="58"/>
        <v>0</v>
      </c>
      <c r="BJ221" s="13" t="s">
        <v>139</v>
      </c>
      <c r="BK221" s="142">
        <f t="shared" si="59"/>
        <v>0</v>
      </c>
      <c r="BL221" s="13" t="s">
        <v>138</v>
      </c>
      <c r="BM221" s="141" t="s">
        <v>465</v>
      </c>
    </row>
    <row r="222" spans="2:65" s="1" customFormat="1" ht="37.799999999999997" customHeight="1">
      <c r="B222" s="28"/>
      <c r="C222" s="129" t="s">
        <v>466</v>
      </c>
      <c r="D222" s="129" t="s">
        <v>134</v>
      </c>
      <c r="E222" s="130" t="s">
        <v>467</v>
      </c>
      <c r="F222" s="131" t="s">
        <v>468</v>
      </c>
      <c r="G222" s="132" t="s">
        <v>228</v>
      </c>
      <c r="H222" s="133">
        <v>16</v>
      </c>
      <c r="I222" s="134"/>
      <c r="J222" s="135">
        <f t="shared" si="50"/>
        <v>0</v>
      </c>
      <c r="K222" s="136"/>
      <c r="L222" s="28"/>
      <c r="M222" s="137" t="s">
        <v>1</v>
      </c>
      <c r="N222" s="138" t="s">
        <v>43</v>
      </c>
      <c r="P222" s="139">
        <f t="shared" si="51"/>
        <v>0</v>
      </c>
      <c r="Q222" s="139">
        <v>0</v>
      </c>
      <c r="R222" s="139">
        <f t="shared" si="52"/>
        <v>0</v>
      </c>
      <c r="S222" s="139">
        <v>4.8000000000000001E-5</v>
      </c>
      <c r="T222" s="140">
        <f t="shared" si="53"/>
        <v>7.6800000000000002E-4</v>
      </c>
      <c r="AR222" s="141" t="s">
        <v>138</v>
      </c>
      <c r="AT222" s="141" t="s">
        <v>134</v>
      </c>
      <c r="AU222" s="141" t="s">
        <v>139</v>
      </c>
      <c r="AY222" s="13" t="s">
        <v>131</v>
      </c>
      <c r="BE222" s="142">
        <f t="shared" si="54"/>
        <v>0</v>
      </c>
      <c r="BF222" s="142">
        <f t="shared" si="55"/>
        <v>0</v>
      </c>
      <c r="BG222" s="142">
        <f t="shared" si="56"/>
        <v>0</v>
      </c>
      <c r="BH222" s="142">
        <f t="shared" si="57"/>
        <v>0</v>
      </c>
      <c r="BI222" s="142">
        <f t="shared" si="58"/>
        <v>0</v>
      </c>
      <c r="BJ222" s="13" t="s">
        <v>139</v>
      </c>
      <c r="BK222" s="142">
        <f t="shared" si="59"/>
        <v>0</v>
      </c>
      <c r="BL222" s="13" t="s">
        <v>138</v>
      </c>
      <c r="BM222" s="141" t="s">
        <v>469</v>
      </c>
    </row>
    <row r="223" spans="2:65" s="1" customFormat="1" ht="24.15" customHeight="1">
      <c r="B223" s="28"/>
      <c r="C223" s="129" t="s">
        <v>470</v>
      </c>
      <c r="D223" s="129" t="s">
        <v>134</v>
      </c>
      <c r="E223" s="130" t="s">
        <v>471</v>
      </c>
      <c r="F223" s="131" t="s">
        <v>472</v>
      </c>
      <c r="G223" s="132" t="s">
        <v>228</v>
      </c>
      <c r="H223" s="133">
        <v>16</v>
      </c>
      <c r="I223" s="134"/>
      <c r="J223" s="135">
        <f t="shared" si="50"/>
        <v>0</v>
      </c>
      <c r="K223" s="136"/>
      <c r="L223" s="28"/>
      <c r="M223" s="137" t="s">
        <v>1</v>
      </c>
      <c r="N223" s="138" t="s">
        <v>43</v>
      </c>
      <c r="P223" s="139">
        <f t="shared" si="51"/>
        <v>0</v>
      </c>
      <c r="Q223" s="139">
        <v>0</v>
      </c>
      <c r="R223" s="139">
        <f t="shared" si="52"/>
        <v>0</v>
      </c>
      <c r="S223" s="139">
        <v>0</v>
      </c>
      <c r="T223" s="140">
        <f t="shared" si="53"/>
        <v>0</v>
      </c>
      <c r="AR223" s="141" t="s">
        <v>138</v>
      </c>
      <c r="AT223" s="141" t="s">
        <v>134</v>
      </c>
      <c r="AU223" s="141" t="s">
        <v>139</v>
      </c>
      <c r="AY223" s="13" t="s">
        <v>131</v>
      </c>
      <c r="BE223" s="142">
        <f t="shared" si="54"/>
        <v>0</v>
      </c>
      <c r="BF223" s="142">
        <f t="shared" si="55"/>
        <v>0</v>
      </c>
      <c r="BG223" s="142">
        <f t="shared" si="56"/>
        <v>0</v>
      </c>
      <c r="BH223" s="142">
        <f t="shared" si="57"/>
        <v>0</v>
      </c>
      <c r="BI223" s="142">
        <f t="shared" si="58"/>
        <v>0</v>
      </c>
      <c r="BJ223" s="13" t="s">
        <v>139</v>
      </c>
      <c r="BK223" s="142">
        <f t="shared" si="59"/>
        <v>0</v>
      </c>
      <c r="BL223" s="13" t="s">
        <v>138</v>
      </c>
      <c r="BM223" s="141" t="s">
        <v>473</v>
      </c>
    </row>
    <row r="224" spans="2:65" s="1" customFormat="1" ht="21.75" customHeight="1">
      <c r="B224" s="28"/>
      <c r="C224" s="143" t="s">
        <v>474</v>
      </c>
      <c r="D224" s="143" t="s">
        <v>231</v>
      </c>
      <c r="E224" s="144" t="s">
        <v>475</v>
      </c>
      <c r="F224" s="145" t="s">
        <v>476</v>
      </c>
      <c r="G224" s="146" t="s">
        <v>228</v>
      </c>
      <c r="H224" s="147">
        <v>16</v>
      </c>
      <c r="I224" s="148"/>
      <c r="J224" s="149">
        <f t="shared" si="50"/>
        <v>0</v>
      </c>
      <c r="K224" s="150"/>
      <c r="L224" s="151"/>
      <c r="M224" s="152" t="s">
        <v>1</v>
      </c>
      <c r="N224" s="153" t="s">
        <v>43</v>
      </c>
      <c r="P224" s="139">
        <f t="shared" si="51"/>
        <v>0</v>
      </c>
      <c r="Q224" s="139">
        <v>1E-4</v>
      </c>
      <c r="R224" s="139">
        <f t="shared" si="52"/>
        <v>1.6000000000000001E-3</v>
      </c>
      <c r="S224" s="139">
        <v>0</v>
      </c>
      <c r="T224" s="140">
        <f t="shared" si="53"/>
        <v>0</v>
      </c>
      <c r="AR224" s="141" t="s">
        <v>165</v>
      </c>
      <c r="AT224" s="141" t="s">
        <v>231</v>
      </c>
      <c r="AU224" s="141" t="s">
        <v>139</v>
      </c>
      <c r="AY224" s="13" t="s">
        <v>131</v>
      </c>
      <c r="BE224" s="142">
        <f t="shared" si="54"/>
        <v>0</v>
      </c>
      <c r="BF224" s="142">
        <f t="shared" si="55"/>
        <v>0</v>
      </c>
      <c r="BG224" s="142">
        <f t="shared" si="56"/>
        <v>0</v>
      </c>
      <c r="BH224" s="142">
        <f t="shared" si="57"/>
        <v>0</v>
      </c>
      <c r="BI224" s="142">
        <f t="shared" si="58"/>
        <v>0</v>
      </c>
      <c r="BJ224" s="13" t="s">
        <v>139</v>
      </c>
      <c r="BK224" s="142">
        <f t="shared" si="59"/>
        <v>0</v>
      </c>
      <c r="BL224" s="13" t="s">
        <v>138</v>
      </c>
      <c r="BM224" s="141" t="s">
        <v>477</v>
      </c>
    </row>
    <row r="225" spans="2:65" s="1" customFormat="1" ht="24.15" customHeight="1">
      <c r="B225" s="28"/>
      <c r="C225" s="129" t="s">
        <v>478</v>
      </c>
      <c r="D225" s="129" t="s">
        <v>134</v>
      </c>
      <c r="E225" s="130" t="s">
        <v>479</v>
      </c>
      <c r="F225" s="131" t="s">
        <v>480</v>
      </c>
      <c r="G225" s="132" t="s">
        <v>228</v>
      </c>
      <c r="H225" s="133">
        <v>3</v>
      </c>
      <c r="I225" s="134"/>
      <c r="J225" s="135">
        <f t="shared" si="50"/>
        <v>0</v>
      </c>
      <c r="K225" s="136"/>
      <c r="L225" s="28"/>
      <c r="M225" s="137" t="s">
        <v>1</v>
      </c>
      <c r="N225" s="138" t="s">
        <v>43</v>
      </c>
      <c r="P225" s="139">
        <f t="shared" si="51"/>
        <v>0</v>
      </c>
      <c r="Q225" s="139">
        <v>0</v>
      </c>
      <c r="R225" s="139">
        <f t="shared" si="52"/>
        <v>0</v>
      </c>
      <c r="S225" s="139">
        <v>0</v>
      </c>
      <c r="T225" s="140">
        <f t="shared" si="53"/>
        <v>0</v>
      </c>
      <c r="AR225" s="141" t="s">
        <v>138</v>
      </c>
      <c r="AT225" s="141" t="s">
        <v>134</v>
      </c>
      <c r="AU225" s="141" t="s">
        <v>139</v>
      </c>
      <c r="AY225" s="13" t="s">
        <v>131</v>
      </c>
      <c r="BE225" s="142">
        <f t="shared" si="54"/>
        <v>0</v>
      </c>
      <c r="BF225" s="142">
        <f t="shared" si="55"/>
        <v>0</v>
      </c>
      <c r="BG225" s="142">
        <f t="shared" si="56"/>
        <v>0</v>
      </c>
      <c r="BH225" s="142">
        <f t="shared" si="57"/>
        <v>0</v>
      </c>
      <c r="BI225" s="142">
        <f t="shared" si="58"/>
        <v>0</v>
      </c>
      <c r="BJ225" s="13" t="s">
        <v>139</v>
      </c>
      <c r="BK225" s="142">
        <f t="shared" si="59"/>
        <v>0</v>
      </c>
      <c r="BL225" s="13" t="s">
        <v>138</v>
      </c>
      <c r="BM225" s="141" t="s">
        <v>481</v>
      </c>
    </row>
    <row r="226" spans="2:65" s="1" customFormat="1" ht="16.5" customHeight="1">
      <c r="B226" s="28"/>
      <c r="C226" s="143" t="s">
        <v>482</v>
      </c>
      <c r="D226" s="143" t="s">
        <v>231</v>
      </c>
      <c r="E226" s="144" t="s">
        <v>483</v>
      </c>
      <c r="F226" s="145" t="s">
        <v>484</v>
      </c>
      <c r="G226" s="146" t="s">
        <v>228</v>
      </c>
      <c r="H226" s="147">
        <v>3</v>
      </c>
      <c r="I226" s="148"/>
      <c r="J226" s="149">
        <f t="shared" si="50"/>
        <v>0</v>
      </c>
      <c r="K226" s="150"/>
      <c r="L226" s="151"/>
      <c r="M226" s="152" t="s">
        <v>1</v>
      </c>
      <c r="N226" s="153" t="s">
        <v>43</v>
      </c>
      <c r="P226" s="139">
        <f t="shared" si="51"/>
        <v>0</v>
      </c>
      <c r="Q226" s="139">
        <v>2.5000000000000001E-4</v>
      </c>
      <c r="R226" s="139">
        <f t="shared" si="52"/>
        <v>7.5000000000000002E-4</v>
      </c>
      <c r="S226" s="139">
        <v>0</v>
      </c>
      <c r="T226" s="140">
        <f t="shared" si="53"/>
        <v>0</v>
      </c>
      <c r="AR226" s="141" t="s">
        <v>165</v>
      </c>
      <c r="AT226" s="141" t="s">
        <v>231</v>
      </c>
      <c r="AU226" s="141" t="s">
        <v>139</v>
      </c>
      <c r="AY226" s="13" t="s">
        <v>131</v>
      </c>
      <c r="BE226" s="142">
        <f t="shared" si="54"/>
        <v>0</v>
      </c>
      <c r="BF226" s="142">
        <f t="shared" si="55"/>
        <v>0</v>
      </c>
      <c r="BG226" s="142">
        <f t="shared" si="56"/>
        <v>0</v>
      </c>
      <c r="BH226" s="142">
        <f t="shared" si="57"/>
        <v>0</v>
      </c>
      <c r="BI226" s="142">
        <f t="shared" si="58"/>
        <v>0</v>
      </c>
      <c r="BJ226" s="13" t="s">
        <v>139</v>
      </c>
      <c r="BK226" s="142">
        <f t="shared" si="59"/>
        <v>0</v>
      </c>
      <c r="BL226" s="13" t="s">
        <v>138</v>
      </c>
      <c r="BM226" s="141" t="s">
        <v>485</v>
      </c>
    </row>
    <row r="227" spans="2:65" s="1" customFormat="1" ht="24.15" customHeight="1">
      <c r="B227" s="28"/>
      <c r="C227" s="129" t="s">
        <v>486</v>
      </c>
      <c r="D227" s="129" t="s">
        <v>134</v>
      </c>
      <c r="E227" s="130" t="s">
        <v>487</v>
      </c>
      <c r="F227" s="131" t="s">
        <v>488</v>
      </c>
      <c r="G227" s="132" t="s">
        <v>228</v>
      </c>
      <c r="H227" s="133">
        <v>2</v>
      </c>
      <c r="I227" s="134"/>
      <c r="J227" s="135">
        <f t="shared" si="50"/>
        <v>0</v>
      </c>
      <c r="K227" s="136"/>
      <c r="L227" s="28"/>
      <c r="M227" s="137" t="s">
        <v>1</v>
      </c>
      <c r="N227" s="138" t="s">
        <v>43</v>
      </c>
      <c r="P227" s="139">
        <f t="shared" si="51"/>
        <v>0</v>
      </c>
      <c r="Q227" s="139">
        <v>0</v>
      </c>
      <c r="R227" s="139">
        <f t="shared" si="52"/>
        <v>0</v>
      </c>
      <c r="S227" s="139">
        <v>0</v>
      </c>
      <c r="T227" s="140">
        <f t="shared" si="53"/>
        <v>0</v>
      </c>
      <c r="AR227" s="141" t="s">
        <v>138</v>
      </c>
      <c r="AT227" s="141" t="s">
        <v>134</v>
      </c>
      <c r="AU227" s="141" t="s">
        <v>139</v>
      </c>
      <c r="AY227" s="13" t="s">
        <v>131</v>
      </c>
      <c r="BE227" s="142">
        <f t="shared" si="54"/>
        <v>0</v>
      </c>
      <c r="BF227" s="142">
        <f t="shared" si="55"/>
        <v>0</v>
      </c>
      <c r="BG227" s="142">
        <f t="shared" si="56"/>
        <v>0</v>
      </c>
      <c r="BH227" s="142">
        <f t="shared" si="57"/>
        <v>0</v>
      </c>
      <c r="BI227" s="142">
        <f t="shared" si="58"/>
        <v>0</v>
      </c>
      <c r="BJ227" s="13" t="s">
        <v>139</v>
      </c>
      <c r="BK227" s="142">
        <f t="shared" si="59"/>
        <v>0</v>
      </c>
      <c r="BL227" s="13" t="s">
        <v>138</v>
      </c>
      <c r="BM227" s="141" t="s">
        <v>489</v>
      </c>
    </row>
    <row r="228" spans="2:65" s="1" customFormat="1" ht="16.5" customHeight="1">
      <c r="B228" s="28"/>
      <c r="C228" s="143" t="s">
        <v>490</v>
      </c>
      <c r="D228" s="143" t="s">
        <v>231</v>
      </c>
      <c r="E228" s="144" t="s">
        <v>491</v>
      </c>
      <c r="F228" s="145" t="s">
        <v>492</v>
      </c>
      <c r="G228" s="146" t="s">
        <v>228</v>
      </c>
      <c r="H228" s="147">
        <v>2</v>
      </c>
      <c r="I228" s="148"/>
      <c r="J228" s="149">
        <f t="shared" si="50"/>
        <v>0</v>
      </c>
      <c r="K228" s="150"/>
      <c r="L228" s="151"/>
      <c r="M228" s="152" t="s">
        <v>1</v>
      </c>
      <c r="N228" s="153" t="s">
        <v>43</v>
      </c>
      <c r="P228" s="139">
        <f t="shared" si="51"/>
        <v>0</v>
      </c>
      <c r="Q228" s="139">
        <v>2.5000000000000001E-4</v>
      </c>
      <c r="R228" s="139">
        <f t="shared" si="52"/>
        <v>5.0000000000000001E-4</v>
      </c>
      <c r="S228" s="139">
        <v>0</v>
      </c>
      <c r="T228" s="140">
        <f t="shared" si="53"/>
        <v>0</v>
      </c>
      <c r="AR228" s="141" t="s">
        <v>165</v>
      </c>
      <c r="AT228" s="141" t="s">
        <v>231</v>
      </c>
      <c r="AU228" s="141" t="s">
        <v>139</v>
      </c>
      <c r="AY228" s="13" t="s">
        <v>131</v>
      </c>
      <c r="BE228" s="142">
        <f t="shared" si="54"/>
        <v>0</v>
      </c>
      <c r="BF228" s="142">
        <f t="shared" si="55"/>
        <v>0</v>
      </c>
      <c r="BG228" s="142">
        <f t="shared" si="56"/>
        <v>0</v>
      </c>
      <c r="BH228" s="142">
        <f t="shared" si="57"/>
        <v>0</v>
      </c>
      <c r="BI228" s="142">
        <f t="shared" si="58"/>
        <v>0</v>
      </c>
      <c r="BJ228" s="13" t="s">
        <v>139</v>
      </c>
      <c r="BK228" s="142">
        <f t="shared" si="59"/>
        <v>0</v>
      </c>
      <c r="BL228" s="13" t="s">
        <v>138</v>
      </c>
      <c r="BM228" s="141" t="s">
        <v>493</v>
      </c>
    </row>
    <row r="229" spans="2:65" s="1" customFormat="1" ht="16.5" customHeight="1">
      <c r="B229" s="28"/>
      <c r="C229" s="129" t="s">
        <v>494</v>
      </c>
      <c r="D229" s="129" t="s">
        <v>134</v>
      </c>
      <c r="E229" s="130" t="s">
        <v>495</v>
      </c>
      <c r="F229" s="131" t="s">
        <v>496</v>
      </c>
      <c r="G229" s="132" t="s">
        <v>228</v>
      </c>
      <c r="H229" s="133">
        <v>8</v>
      </c>
      <c r="I229" s="134"/>
      <c r="J229" s="135">
        <f t="shared" si="50"/>
        <v>0</v>
      </c>
      <c r="K229" s="136"/>
      <c r="L229" s="28"/>
      <c r="M229" s="137" t="s">
        <v>1</v>
      </c>
      <c r="N229" s="138" t="s">
        <v>43</v>
      </c>
      <c r="P229" s="139">
        <f t="shared" si="51"/>
        <v>0</v>
      </c>
      <c r="Q229" s="139">
        <v>0</v>
      </c>
      <c r="R229" s="139">
        <f t="shared" si="52"/>
        <v>0</v>
      </c>
      <c r="S229" s="139">
        <v>3.0000000000000001E-3</v>
      </c>
      <c r="T229" s="140">
        <f t="shared" si="53"/>
        <v>2.4E-2</v>
      </c>
      <c r="AR229" s="141" t="s">
        <v>138</v>
      </c>
      <c r="AT229" s="141" t="s">
        <v>134</v>
      </c>
      <c r="AU229" s="141" t="s">
        <v>139</v>
      </c>
      <c r="AY229" s="13" t="s">
        <v>131</v>
      </c>
      <c r="BE229" s="142">
        <f t="shared" si="54"/>
        <v>0</v>
      </c>
      <c r="BF229" s="142">
        <f t="shared" si="55"/>
        <v>0</v>
      </c>
      <c r="BG229" s="142">
        <f t="shared" si="56"/>
        <v>0</v>
      </c>
      <c r="BH229" s="142">
        <f t="shared" si="57"/>
        <v>0</v>
      </c>
      <c r="BI229" s="142">
        <f t="shared" si="58"/>
        <v>0</v>
      </c>
      <c r="BJ229" s="13" t="s">
        <v>139</v>
      </c>
      <c r="BK229" s="142">
        <f t="shared" si="59"/>
        <v>0</v>
      </c>
      <c r="BL229" s="13" t="s">
        <v>138</v>
      </c>
      <c r="BM229" s="141" t="s">
        <v>497</v>
      </c>
    </row>
    <row r="230" spans="2:65" s="1" customFormat="1" ht="37.799999999999997" customHeight="1">
      <c r="B230" s="28"/>
      <c r="C230" s="129" t="s">
        <v>498</v>
      </c>
      <c r="D230" s="129" t="s">
        <v>134</v>
      </c>
      <c r="E230" s="130" t="s">
        <v>499</v>
      </c>
      <c r="F230" s="131" t="s">
        <v>500</v>
      </c>
      <c r="G230" s="132" t="s">
        <v>228</v>
      </c>
      <c r="H230" s="133">
        <v>8</v>
      </c>
      <c r="I230" s="134"/>
      <c r="J230" s="135">
        <f t="shared" si="50"/>
        <v>0</v>
      </c>
      <c r="K230" s="136"/>
      <c r="L230" s="28"/>
      <c r="M230" s="137" t="s">
        <v>1</v>
      </c>
      <c r="N230" s="138" t="s">
        <v>43</v>
      </c>
      <c r="P230" s="139">
        <f t="shared" si="51"/>
        <v>0</v>
      </c>
      <c r="Q230" s="139">
        <v>0</v>
      </c>
      <c r="R230" s="139">
        <f t="shared" si="52"/>
        <v>0</v>
      </c>
      <c r="S230" s="139">
        <v>0</v>
      </c>
      <c r="T230" s="140">
        <f t="shared" si="53"/>
        <v>0</v>
      </c>
      <c r="AR230" s="141" t="s">
        <v>138</v>
      </c>
      <c r="AT230" s="141" t="s">
        <v>134</v>
      </c>
      <c r="AU230" s="141" t="s">
        <v>139</v>
      </c>
      <c r="AY230" s="13" t="s">
        <v>131</v>
      </c>
      <c r="BE230" s="142">
        <f t="shared" si="54"/>
        <v>0</v>
      </c>
      <c r="BF230" s="142">
        <f t="shared" si="55"/>
        <v>0</v>
      </c>
      <c r="BG230" s="142">
        <f t="shared" si="56"/>
        <v>0</v>
      </c>
      <c r="BH230" s="142">
        <f t="shared" si="57"/>
        <v>0</v>
      </c>
      <c r="BI230" s="142">
        <f t="shared" si="58"/>
        <v>0</v>
      </c>
      <c r="BJ230" s="13" t="s">
        <v>139</v>
      </c>
      <c r="BK230" s="142">
        <f t="shared" si="59"/>
        <v>0</v>
      </c>
      <c r="BL230" s="13" t="s">
        <v>138</v>
      </c>
      <c r="BM230" s="141" t="s">
        <v>501</v>
      </c>
    </row>
    <row r="231" spans="2:65" s="1" customFormat="1" ht="21.75" customHeight="1">
      <c r="B231" s="28"/>
      <c r="C231" s="143" t="s">
        <v>502</v>
      </c>
      <c r="D231" s="143" t="s">
        <v>231</v>
      </c>
      <c r="E231" s="144" t="s">
        <v>503</v>
      </c>
      <c r="F231" s="145" t="s">
        <v>504</v>
      </c>
      <c r="G231" s="146" t="s">
        <v>336</v>
      </c>
      <c r="H231" s="147">
        <v>8</v>
      </c>
      <c r="I231" s="148"/>
      <c r="J231" s="149">
        <f t="shared" si="50"/>
        <v>0</v>
      </c>
      <c r="K231" s="150"/>
      <c r="L231" s="151"/>
      <c r="M231" s="152" t="s">
        <v>1</v>
      </c>
      <c r="N231" s="153" t="s">
        <v>43</v>
      </c>
      <c r="P231" s="139">
        <f t="shared" si="51"/>
        <v>0</v>
      </c>
      <c r="Q231" s="139">
        <v>0</v>
      </c>
      <c r="R231" s="139">
        <f t="shared" si="52"/>
        <v>0</v>
      </c>
      <c r="S231" s="139">
        <v>0</v>
      </c>
      <c r="T231" s="140">
        <f t="shared" si="53"/>
        <v>0</v>
      </c>
      <c r="AR231" s="141" t="s">
        <v>165</v>
      </c>
      <c r="AT231" s="141" t="s">
        <v>231</v>
      </c>
      <c r="AU231" s="141" t="s">
        <v>139</v>
      </c>
      <c r="AY231" s="13" t="s">
        <v>131</v>
      </c>
      <c r="BE231" s="142">
        <f t="shared" si="54"/>
        <v>0</v>
      </c>
      <c r="BF231" s="142">
        <f t="shared" si="55"/>
        <v>0</v>
      </c>
      <c r="BG231" s="142">
        <f t="shared" si="56"/>
        <v>0</v>
      </c>
      <c r="BH231" s="142">
        <f t="shared" si="57"/>
        <v>0</v>
      </c>
      <c r="BI231" s="142">
        <f t="shared" si="58"/>
        <v>0</v>
      </c>
      <c r="BJ231" s="13" t="s">
        <v>139</v>
      </c>
      <c r="BK231" s="142">
        <f t="shared" si="59"/>
        <v>0</v>
      </c>
      <c r="BL231" s="13" t="s">
        <v>138</v>
      </c>
      <c r="BM231" s="141" t="s">
        <v>505</v>
      </c>
    </row>
    <row r="232" spans="2:65" s="1" customFormat="1" ht="24.15" customHeight="1">
      <c r="B232" s="28"/>
      <c r="C232" s="129" t="s">
        <v>506</v>
      </c>
      <c r="D232" s="129" t="s">
        <v>134</v>
      </c>
      <c r="E232" s="130" t="s">
        <v>507</v>
      </c>
      <c r="F232" s="131" t="s">
        <v>508</v>
      </c>
      <c r="G232" s="132" t="s">
        <v>228</v>
      </c>
      <c r="H232" s="133">
        <v>1</v>
      </c>
      <c r="I232" s="134"/>
      <c r="J232" s="135">
        <f t="shared" si="50"/>
        <v>0</v>
      </c>
      <c r="K232" s="136"/>
      <c r="L232" s="28"/>
      <c r="M232" s="137" t="s">
        <v>1</v>
      </c>
      <c r="N232" s="138" t="s">
        <v>43</v>
      </c>
      <c r="P232" s="139">
        <f t="shared" si="51"/>
        <v>0</v>
      </c>
      <c r="Q232" s="139">
        <v>0</v>
      </c>
      <c r="R232" s="139">
        <f t="shared" si="52"/>
        <v>0</v>
      </c>
      <c r="S232" s="139">
        <v>0</v>
      </c>
      <c r="T232" s="140">
        <f t="shared" si="53"/>
        <v>0</v>
      </c>
      <c r="AR232" s="141" t="s">
        <v>138</v>
      </c>
      <c r="AT232" s="141" t="s">
        <v>134</v>
      </c>
      <c r="AU232" s="141" t="s">
        <v>139</v>
      </c>
      <c r="AY232" s="13" t="s">
        <v>131</v>
      </c>
      <c r="BE232" s="142">
        <f t="shared" si="54"/>
        <v>0</v>
      </c>
      <c r="BF232" s="142">
        <f t="shared" si="55"/>
        <v>0</v>
      </c>
      <c r="BG232" s="142">
        <f t="shared" si="56"/>
        <v>0</v>
      </c>
      <c r="BH232" s="142">
        <f t="shared" si="57"/>
        <v>0</v>
      </c>
      <c r="BI232" s="142">
        <f t="shared" si="58"/>
        <v>0</v>
      </c>
      <c r="BJ232" s="13" t="s">
        <v>139</v>
      </c>
      <c r="BK232" s="142">
        <f t="shared" si="59"/>
        <v>0</v>
      </c>
      <c r="BL232" s="13" t="s">
        <v>138</v>
      </c>
      <c r="BM232" s="141" t="s">
        <v>509</v>
      </c>
    </row>
    <row r="233" spans="2:65" s="1" customFormat="1" ht="16.5" customHeight="1">
      <c r="B233" s="28"/>
      <c r="C233" s="143" t="s">
        <v>510</v>
      </c>
      <c r="D233" s="143" t="s">
        <v>231</v>
      </c>
      <c r="E233" s="144" t="s">
        <v>511</v>
      </c>
      <c r="F233" s="145" t="s">
        <v>512</v>
      </c>
      <c r="G233" s="146" t="s">
        <v>228</v>
      </c>
      <c r="H233" s="147">
        <v>1</v>
      </c>
      <c r="I233" s="148"/>
      <c r="J233" s="149">
        <f t="shared" si="50"/>
        <v>0</v>
      </c>
      <c r="K233" s="150"/>
      <c r="L233" s="151"/>
      <c r="M233" s="152" t="s">
        <v>1</v>
      </c>
      <c r="N233" s="153" t="s">
        <v>43</v>
      </c>
      <c r="P233" s="139">
        <f t="shared" si="51"/>
        <v>0</v>
      </c>
      <c r="Q233" s="139">
        <v>1.4999999999999999E-4</v>
      </c>
      <c r="R233" s="139">
        <f t="shared" si="52"/>
        <v>1.4999999999999999E-4</v>
      </c>
      <c r="S233" s="139">
        <v>0</v>
      </c>
      <c r="T233" s="140">
        <f t="shared" si="53"/>
        <v>0</v>
      </c>
      <c r="AR233" s="141" t="s">
        <v>165</v>
      </c>
      <c r="AT233" s="141" t="s">
        <v>231</v>
      </c>
      <c r="AU233" s="141" t="s">
        <v>139</v>
      </c>
      <c r="AY233" s="13" t="s">
        <v>131</v>
      </c>
      <c r="BE233" s="142">
        <f t="shared" si="54"/>
        <v>0</v>
      </c>
      <c r="BF233" s="142">
        <f t="shared" si="55"/>
        <v>0</v>
      </c>
      <c r="BG233" s="142">
        <f t="shared" si="56"/>
        <v>0</v>
      </c>
      <c r="BH233" s="142">
        <f t="shared" si="57"/>
        <v>0</v>
      </c>
      <c r="BI233" s="142">
        <f t="shared" si="58"/>
        <v>0</v>
      </c>
      <c r="BJ233" s="13" t="s">
        <v>139</v>
      </c>
      <c r="BK233" s="142">
        <f t="shared" si="59"/>
        <v>0</v>
      </c>
      <c r="BL233" s="13" t="s">
        <v>138</v>
      </c>
      <c r="BM233" s="141" t="s">
        <v>513</v>
      </c>
    </row>
    <row r="234" spans="2:65" s="1" customFormat="1" ht="24.15" customHeight="1">
      <c r="B234" s="28"/>
      <c r="C234" s="129" t="s">
        <v>514</v>
      </c>
      <c r="D234" s="129" t="s">
        <v>134</v>
      </c>
      <c r="E234" s="130" t="s">
        <v>515</v>
      </c>
      <c r="F234" s="131" t="s">
        <v>516</v>
      </c>
      <c r="G234" s="132" t="s">
        <v>228</v>
      </c>
      <c r="H234" s="133">
        <v>1</v>
      </c>
      <c r="I234" s="134"/>
      <c r="J234" s="135">
        <f t="shared" si="50"/>
        <v>0</v>
      </c>
      <c r="K234" s="136"/>
      <c r="L234" s="28"/>
      <c r="M234" s="137" t="s">
        <v>1</v>
      </c>
      <c r="N234" s="138" t="s">
        <v>43</v>
      </c>
      <c r="P234" s="139">
        <f t="shared" si="51"/>
        <v>0</v>
      </c>
      <c r="Q234" s="139">
        <v>0</v>
      </c>
      <c r="R234" s="139">
        <f t="shared" si="52"/>
        <v>0</v>
      </c>
      <c r="S234" s="139">
        <v>0</v>
      </c>
      <c r="T234" s="140">
        <f t="shared" si="53"/>
        <v>0</v>
      </c>
      <c r="AR234" s="141" t="s">
        <v>138</v>
      </c>
      <c r="AT234" s="141" t="s">
        <v>134</v>
      </c>
      <c r="AU234" s="141" t="s">
        <v>139</v>
      </c>
      <c r="AY234" s="13" t="s">
        <v>131</v>
      </c>
      <c r="BE234" s="142">
        <f t="shared" si="54"/>
        <v>0</v>
      </c>
      <c r="BF234" s="142">
        <f t="shared" si="55"/>
        <v>0</v>
      </c>
      <c r="BG234" s="142">
        <f t="shared" si="56"/>
        <v>0</v>
      </c>
      <c r="BH234" s="142">
        <f t="shared" si="57"/>
        <v>0</v>
      </c>
      <c r="BI234" s="142">
        <f t="shared" si="58"/>
        <v>0</v>
      </c>
      <c r="BJ234" s="13" t="s">
        <v>139</v>
      </c>
      <c r="BK234" s="142">
        <f t="shared" si="59"/>
        <v>0</v>
      </c>
      <c r="BL234" s="13" t="s">
        <v>138</v>
      </c>
      <c r="BM234" s="141" t="s">
        <v>517</v>
      </c>
    </row>
    <row r="235" spans="2:65" s="1" customFormat="1" ht="24.15" customHeight="1">
      <c r="B235" s="28"/>
      <c r="C235" s="129" t="s">
        <v>518</v>
      </c>
      <c r="D235" s="129" t="s">
        <v>134</v>
      </c>
      <c r="E235" s="130" t="s">
        <v>519</v>
      </c>
      <c r="F235" s="131" t="s">
        <v>520</v>
      </c>
      <c r="G235" s="132" t="s">
        <v>228</v>
      </c>
      <c r="H235" s="133">
        <v>10</v>
      </c>
      <c r="I235" s="134"/>
      <c r="J235" s="135">
        <f t="shared" si="50"/>
        <v>0</v>
      </c>
      <c r="K235" s="136"/>
      <c r="L235" s="28"/>
      <c r="M235" s="137" t="s">
        <v>1</v>
      </c>
      <c r="N235" s="138" t="s">
        <v>43</v>
      </c>
      <c r="P235" s="139">
        <f t="shared" si="51"/>
        <v>0</v>
      </c>
      <c r="Q235" s="139">
        <v>0</v>
      </c>
      <c r="R235" s="139">
        <f t="shared" si="52"/>
        <v>0</v>
      </c>
      <c r="S235" s="139">
        <v>0</v>
      </c>
      <c r="T235" s="140">
        <f t="shared" si="53"/>
        <v>0</v>
      </c>
      <c r="AR235" s="141" t="s">
        <v>138</v>
      </c>
      <c r="AT235" s="141" t="s">
        <v>134</v>
      </c>
      <c r="AU235" s="141" t="s">
        <v>139</v>
      </c>
      <c r="AY235" s="13" t="s">
        <v>131</v>
      </c>
      <c r="BE235" s="142">
        <f t="shared" si="54"/>
        <v>0</v>
      </c>
      <c r="BF235" s="142">
        <f t="shared" si="55"/>
        <v>0</v>
      </c>
      <c r="BG235" s="142">
        <f t="shared" si="56"/>
        <v>0</v>
      </c>
      <c r="BH235" s="142">
        <f t="shared" si="57"/>
        <v>0</v>
      </c>
      <c r="BI235" s="142">
        <f t="shared" si="58"/>
        <v>0</v>
      </c>
      <c r="BJ235" s="13" t="s">
        <v>139</v>
      </c>
      <c r="BK235" s="142">
        <f t="shared" si="59"/>
        <v>0</v>
      </c>
      <c r="BL235" s="13" t="s">
        <v>138</v>
      </c>
      <c r="BM235" s="141" t="s">
        <v>521</v>
      </c>
    </row>
    <row r="236" spans="2:65" s="1" customFormat="1" ht="24.15" customHeight="1">
      <c r="B236" s="28"/>
      <c r="C236" s="129" t="s">
        <v>522</v>
      </c>
      <c r="D236" s="129" t="s">
        <v>134</v>
      </c>
      <c r="E236" s="130" t="s">
        <v>523</v>
      </c>
      <c r="F236" s="131" t="s">
        <v>524</v>
      </c>
      <c r="G236" s="132" t="s">
        <v>258</v>
      </c>
      <c r="H236" s="154"/>
      <c r="I236" s="134"/>
      <c r="J236" s="135">
        <f t="shared" si="50"/>
        <v>0</v>
      </c>
      <c r="K236" s="136"/>
      <c r="L236" s="28"/>
      <c r="M236" s="137" t="s">
        <v>1</v>
      </c>
      <c r="N236" s="138" t="s">
        <v>43</v>
      </c>
      <c r="P236" s="139">
        <f t="shared" si="51"/>
        <v>0</v>
      </c>
      <c r="Q236" s="139">
        <v>0</v>
      </c>
      <c r="R236" s="139">
        <f t="shared" si="52"/>
        <v>0</v>
      </c>
      <c r="S236" s="139">
        <v>0</v>
      </c>
      <c r="T236" s="140">
        <f t="shared" si="53"/>
        <v>0</v>
      </c>
      <c r="AR236" s="141" t="s">
        <v>138</v>
      </c>
      <c r="AT236" s="141" t="s">
        <v>134</v>
      </c>
      <c r="AU236" s="141" t="s">
        <v>139</v>
      </c>
      <c r="AY236" s="13" t="s">
        <v>131</v>
      </c>
      <c r="BE236" s="142">
        <f t="shared" si="54"/>
        <v>0</v>
      </c>
      <c r="BF236" s="142">
        <f t="shared" si="55"/>
        <v>0</v>
      </c>
      <c r="BG236" s="142">
        <f t="shared" si="56"/>
        <v>0</v>
      </c>
      <c r="BH236" s="142">
        <f t="shared" si="57"/>
        <v>0</v>
      </c>
      <c r="BI236" s="142">
        <f t="shared" si="58"/>
        <v>0</v>
      </c>
      <c r="BJ236" s="13" t="s">
        <v>139</v>
      </c>
      <c r="BK236" s="142">
        <f t="shared" si="59"/>
        <v>0</v>
      </c>
      <c r="BL236" s="13" t="s">
        <v>138</v>
      </c>
      <c r="BM236" s="141" t="s">
        <v>525</v>
      </c>
    </row>
    <row r="237" spans="2:65" s="11" customFormat="1" ht="22.8" customHeight="1">
      <c r="B237" s="117"/>
      <c r="D237" s="118" t="s">
        <v>76</v>
      </c>
      <c r="E237" s="127" t="s">
        <v>526</v>
      </c>
      <c r="F237" s="127" t="s">
        <v>527</v>
      </c>
      <c r="I237" s="120"/>
      <c r="J237" s="128">
        <f>BK237</f>
        <v>0</v>
      </c>
      <c r="L237" s="117"/>
      <c r="M237" s="122"/>
      <c r="P237" s="123">
        <f>SUM(P238:P243)</f>
        <v>0</v>
      </c>
      <c r="R237" s="123">
        <f>SUM(R238:R243)</f>
        <v>8.9999999999999998E-4</v>
      </c>
      <c r="T237" s="124">
        <f>SUM(T238:T243)</f>
        <v>0</v>
      </c>
      <c r="AR237" s="118" t="s">
        <v>139</v>
      </c>
      <c r="AT237" s="125" t="s">
        <v>76</v>
      </c>
      <c r="AU237" s="125" t="s">
        <v>85</v>
      </c>
      <c r="AY237" s="118" t="s">
        <v>131</v>
      </c>
      <c r="BK237" s="126">
        <f>SUM(BK238:BK243)</f>
        <v>0</v>
      </c>
    </row>
    <row r="238" spans="2:65" s="1" customFormat="1" ht="24.15" customHeight="1">
      <c r="B238" s="28"/>
      <c r="C238" s="129" t="s">
        <v>528</v>
      </c>
      <c r="D238" s="129" t="s">
        <v>134</v>
      </c>
      <c r="E238" s="130" t="s">
        <v>529</v>
      </c>
      <c r="F238" s="131" t="s">
        <v>530</v>
      </c>
      <c r="G238" s="132" t="s">
        <v>228</v>
      </c>
      <c r="H238" s="133">
        <v>1</v>
      </c>
      <c r="I238" s="134"/>
      <c r="J238" s="135">
        <f t="shared" ref="J238:J243" si="60">ROUND(I238*H238,2)</f>
        <v>0</v>
      </c>
      <c r="K238" s="136"/>
      <c r="L238" s="28"/>
      <c r="M238" s="137" t="s">
        <v>1</v>
      </c>
      <c r="N238" s="138" t="s">
        <v>43</v>
      </c>
      <c r="P238" s="139">
        <f t="shared" ref="P238:P243" si="61">O238*H238</f>
        <v>0</v>
      </c>
      <c r="Q238" s="139">
        <v>0</v>
      </c>
      <c r="R238" s="139">
        <f t="shared" ref="R238:R243" si="62">Q238*H238</f>
        <v>0</v>
      </c>
      <c r="S238" s="139">
        <v>0</v>
      </c>
      <c r="T238" s="140">
        <f t="shared" ref="T238:T243" si="63">S238*H238</f>
        <v>0</v>
      </c>
      <c r="AR238" s="141" t="s">
        <v>138</v>
      </c>
      <c r="AT238" s="141" t="s">
        <v>134</v>
      </c>
      <c r="AU238" s="141" t="s">
        <v>139</v>
      </c>
      <c r="AY238" s="13" t="s">
        <v>131</v>
      </c>
      <c r="BE238" s="142">
        <f t="shared" ref="BE238:BE243" si="64">IF(N238="základní",J238,0)</f>
        <v>0</v>
      </c>
      <c r="BF238" s="142">
        <f t="shared" ref="BF238:BF243" si="65">IF(N238="snížená",J238,0)</f>
        <v>0</v>
      </c>
      <c r="BG238" s="142">
        <f t="shared" ref="BG238:BG243" si="66">IF(N238="zákl. přenesená",J238,0)</f>
        <v>0</v>
      </c>
      <c r="BH238" s="142">
        <f t="shared" ref="BH238:BH243" si="67">IF(N238="sníž. přenesená",J238,0)</f>
        <v>0</v>
      </c>
      <c r="BI238" s="142">
        <f t="shared" ref="BI238:BI243" si="68">IF(N238="nulová",J238,0)</f>
        <v>0</v>
      </c>
      <c r="BJ238" s="13" t="s">
        <v>139</v>
      </c>
      <c r="BK238" s="142">
        <f t="shared" ref="BK238:BK243" si="69">ROUND(I238*H238,2)</f>
        <v>0</v>
      </c>
      <c r="BL238" s="13" t="s">
        <v>138</v>
      </c>
      <c r="BM238" s="141" t="s">
        <v>531</v>
      </c>
    </row>
    <row r="239" spans="2:65" s="1" customFormat="1" ht="24.15" customHeight="1">
      <c r="B239" s="28"/>
      <c r="C239" s="143" t="s">
        <v>532</v>
      </c>
      <c r="D239" s="143" t="s">
        <v>231</v>
      </c>
      <c r="E239" s="144" t="s">
        <v>533</v>
      </c>
      <c r="F239" s="145" t="s">
        <v>534</v>
      </c>
      <c r="G239" s="146" t="s">
        <v>336</v>
      </c>
      <c r="H239" s="147">
        <v>1</v>
      </c>
      <c r="I239" s="148"/>
      <c r="J239" s="149">
        <f t="shared" si="60"/>
        <v>0</v>
      </c>
      <c r="K239" s="150"/>
      <c r="L239" s="151"/>
      <c r="M239" s="152" t="s">
        <v>1</v>
      </c>
      <c r="N239" s="153" t="s">
        <v>43</v>
      </c>
      <c r="P239" s="139">
        <f t="shared" si="61"/>
        <v>0</v>
      </c>
      <c r="Q239" s="139">
        <v>0</v>
      </c>
      <c r="R239" s="139">
        <f t="shared" si="62"/>
        <v>0</v>
      </c>
      <c r="S239" s="139">
        <v>0</v>
      </c>
      <c r="T239" s="140">
        <f t="shared" si="63"/>
        <v>0</v>
      </c>
      <c r="AR239" s="141" t="s">
        <v>165</v>
      </c>
      <c r="AT239" s="141" t="s">
        <v>231</v>
      </c>
      <c r="AU239" s="141" t="s">
        <v>139</v>
      </c>
      <c r="AY239" s="13" t="s">
        <v>131</v>
      </c>
      <c r="BE239" s="142">
        <f t="shared" si="64"/>
        <v>0</v>
      </c>
      <c r="BF239" s="142">
        <f t="shared" si="65"/>
        <v>0</v>
      </c>
      <c r="BG239" s="142">
        <f t="shared" si="66"/>
        <v>0</v>
      </c>
      <c r="BH239" s="142">
        <f t="shared" si="67"/>
        <v>0</v>
      </c>
      <c r="BI239" s="142">
        <f t="shared" si="68"/>
        <v>0</v>
      </c>
      <c r="BJ239" s="13" t="s">
        <v>139</v>
      </c>
      <c r="BK239" s="142">
        <f t="shared" si="69"/>
        <v>0</v>
      </c>
      <c r="BL239" s="13" t="s">
        <v>138</v>
      </c>
      <c r="BM239" s="141" t="s">
        <v>535</v>
      </c>
    </row>
    <row r="240" spans="2:65" s="1" customFormat="1" ht="16.5" customHeight="1">
      <c r="B240" s="28"/>
      <c r="C240" s="143" t="s">
        <v>536</v>
      </c>
      <c r="D240" s="143" t="s">
        <v>231</v>
      </c>
      <c r="E240" s="144" t="s">
        <v>537</v>
      </c>
      <c r="F240" s="145" t="s">
        <v>538</v>
      </c>
      <c r="G240" s="146" t="s">
        <v>336</v>
      </c>
      <c r="H240" s="147">
        <v>1</v>
      </c>
      <c r="I240" s="148"/>
      <c r="J240" s="149">
        <f t="shared" si="60"/>
        <v>0</v>
      </c>
      <c r="K240" s="150"/>
      <c r="L240" s="151"/>
      <c r="M240" s="152" t="s">
        <v>1</v>
      </c>
      <c r="N240" s="153" t="s">
        <v>43</v>
      </c>
      <c r="P240" s="139">
        <f t="shared" si="61"/>
        <v>0</v>
      </c>
      <c r="Q240" s="139">
        <v>0</v>
      </c>
      <c r="R240" s="139">
        <f t="shared" si="62"/>
        <v>0</v>
      </c>
      <c r="S240" s="139">
        <v>0</v>
      </c>
      <c r="T240" s="140">
        <f t="shared" si="63"/>
        <v>0</v>
      </c>
      <c r="AR240" s="141" t="s">
        <v>165</v>
      </c>
      <c r="AT240" s="141" t="s">
        <v>231</v>
      </c>
      <c r="AU240" s="141" t="s">
        <v>139</v>
      </c>
      <c r="AY240" s="13" t="s">
        <v>131</v>
      </c>
      <c r="BE240" s="142">
        <f t="shared" si="64"/>
        <v>0</v>
      </c>
      <c r="BF240" s="142">
        <f t="shared" si="65"/>
        <v>0</v>
      </c>
      <c r="BG240" s="142">
        <f t="shared" si="66"/>
        <v>0</v>
      </c>
      <c r="BH240" s="142">
        <f t="shared" si="67"/>
        <v>0</v>
      </c>
      <c r="BI240" s="142">
        <f t="shared" si="68"/>
        <v>0</v>
      </c>
      <c r="BJ240" s="13" t="s">
        <v>139</v>
      </c>
      <c r="BK240" s="142">
        <f t="shared" si="69"/>
        <v>0</v>
      </c>
      <c r="BL240" s="13" t="s">
        <v>138</v>
      </c>
      <c r="BM240" s="141" t="s">
        <v>539</v>
      </c>
    </row>
    <row r="241" spans="2:65" s="1" customFormat="1" ht="24.15" customHeight="1">
      <c r="B241" s="28"/>
      <c r="C241" s="129" t="s">
        <v>540</v>
      </c>
      <c r="D241" s="129" t="s">
        <v>134</v>
      </c>
      <c r="E241" s="130" t="s">
        <v>541</v>
      </c>
      <c r="F241" s="131" t="s">
        <v>542</v>
      </c>
      <c r="G241" s="132" t="s">
        <v>228</v>
      </c>
      <c r="H241" s="133">
        <v>3</v>
      </c>
      <c r="I241" s="134"/>
      <c r="J241" s="135">
        <f t="shared" si="60"/>
        <v>0</v>
      </c>
      <c r="K241" s="136"/>
      <c r="L241" s="28"/>
      <c r="M241" s="137" t="s">
        <v>1</v>
      </c>
      <c r="N241" s="138" t="s">
        <v>43</v>
      </c>
      <c r="P241" s="139">
        <f t="shared" si="61"/>
        <v>0</v>
      </c>
      <c r="Q241" s="139">
        <v>0</v>
      </c>
      <c r="R241" s="139">
        <f t="shared" si="62"/>
        <v>0</v>
      </c>
      <c r="S241" s="139">
        <v>0</v>
      </c>
      <c r="T241" s="140">
        <f t="shared" si="63"/>
        <v>0</v>
      </c>
      <c r="AR241" s="141" t="s">
        <v>138</v>
      </c>
      <c r="AT241" s="141" t="s">
        <v>134</v>
      </c>
      <c r="AU241" s="141" t="s">
        <v>139</v>
      </c>
      <c r="AY241" s="13" t="s">
        <v>131</v>
      </c>
      <c r="BE241" s="142">
        <f t="shared" si="64"/>
        <v>0</v>
      </c>
      <c r="BF241" s="142">
        <f t="shared" si="65"/>
        <v>0</v>
      </c>
      <c r="BG241" s="142">
        <f t="shared" si="66"/>
        <v>0</v>
      </c>
      <c r="BH241" s="142">
        <f t="shared" si="67"/>
        <v>0</v>
      </c>
      <c r="BI241" s="142">
        <f t="shared" si="68"/>
        <v>0</v>
      </c>
      <c r="BJ241" s="13" t="s">
        <v>139</v>
      </c>
      <c r="BK241" s="142">
        <f t="shared" si="69"/>
        <v>0</v>
      </c>
      <c r="BL241" s="13" t="s">
        <v>138</v>
      </c>
      <c r="BM241" s="141" t="s">
        <v>543</v>
      </c>
    </row>
    <row r="242" spans="2:65" s="1" customFormat="1" ht="24.15" customHeight="1">
      <c r="B242" s="28"/>
      <c r="C242" s="143" t="s">
        <v>544</v>
      </c>
      <c r="D242" s="143" t="s">
        <v>231</v>
      </c>
      <c r="E242" s="144" t="s">
        <v>545</v>
      </c>
      <c r="F242" s="145" t="s">
        <v>546</v>
      </c>
      <c r="G242" s="146" t="s">
        <v>228</v>
      </c>
      <c r="H242" s="147">
        <v>3</v>
      </c>
      <c r="I242" s="148"/>
      <c r="J242" s="149">
        <f t="shared" si="60"/>
        <v>0</v>
      </c>
      <c r="K242" s="150"/>
      <c r="L242" s="151"/>
      <c r="M242" s="152" t="s">
        <v>1</v>
      </c>
      <c r="N242" s="153" t="s">
        <v>43</v>
      </c>
      <c r="P242" s="139">
        <f t="shared" si="61"/>
        <v>0</v>
      </c>
      <c r="Q242" s="139">
        <v>2.9999999999999997E-4</v>
      </c>
      <c r="R242" s="139">
        <f t="shared" si="62"/>
        <v>8.9999999999999998E-4</v>
      </c>
      <c r="S242" s="139">
        <v>0</v>
      </c>
      <c r="T242" s="140">
        <f t="shared" si="63"/>
        <v>0</v>
      </c>
      <c r="AR242" s="141" t="s">
        <v>165</v>
      </c>
      <c r="AT242" s="141" t="s">
        <v>231</v>
      </c>
      <c r="AU242" s="141" t="s">
        <v>139</v>
      </c>
      <c r="AY242" s="13" t="s">
        <v>131</v>
      </c>
      <c r="BE242" s="142">
        <f t="shared" si="64"/>
        <v>0</v>
      </c>
      <c r="BF242" s="142">
        <f t="shared" si="65"/>
        <v>0</v>
      </c>
      <c r="BG242" s="142">
        <f t="shared" si="66"/>
        <v>0</v>
      </c>
      <c r="BH242" s="142">
        <f t="shared" si="67"/>
        <v>0</v>
      </c>
      <c r="BI242" s="142">
        <f t="shared" si="68"/>
        <v>0</v>
      </c>
      <c r="BJ242" s="13" t="s">
        <v>139</v>
      </c>
      <c r="BK242" s="142">
        <f t="shared" si="69"/>
        <v>0</v>
      </c>
      <c r="BL242" s="13" t="s">
        <v>138</v>
      </c>
      <c r="BM242" s="141" t="s">
        <v>547</v>
      </c>
    </row>
    <row r="243" spans="2:65" s="1" customFormat="1" ht="24.15" customHeight="1">
      <c r="B243" s="28"/>
      <c r="C243" s="129" t="s">
        <v>548</v>
      </c>
      <c r="D243" s="129" t="s">
        <v>134</v>
      </c>
      <c r="E243" s="130" t="s">
        <v>549</v>
      </c>
      <c r="F243" s="131" t="s">
        <v>550</v>
      </c>
      <c r="G243" s="132" t="s">
        <v>258</v>
      </c>
      <c r="H243" s="154"/>
      <c r="I243" s="134"/>
      <c r="J243" s="135">
        <f t="shared" si="60"/>
        <v>0</v>
      </c>
      <c r="K243" s="136"/>
      <c r="L243" s="28"/>
      <c r="M243" s="137" t="s">
        <v>1</v>
      </c>
      <c r="N243" s="138" t="s">
        <v>43</v>
      </c>
      <c r="P243" s="139">
        <f t="shared" si="61"/>
        <v>0</v>
      </c>
      <c r="Q243" s="139">
        <v>0</v>
      </c>
      <c r="R243" s="139">
        <f t="shared" si="62"/>
        <v>0</v>
      </c>
      <c r="S243" s="139">
        <v>0</v>
      </c>
      <c r="T243" s="140">
        <f t="shared" si="63"/>
        <v>0</v>
      </c>
      <c r="AR243" s="141" t="s">
        <v>138</v>
      </c>
      <c r="AT243" s="141" t="s">
        <v>134</v>
      </c>
      <c r="AU243" s="141" t="s">
        <v>139</v>
      </c>
      <c r="AY243" s="13" t="s">
        <v>131</v>
      </c>
      <c r="BE243" s="142">
        <f t="shared" si="64"/>
        <v>0</v>
      </c>
      <c r="BF243" s="142">
        <f t="shared" si="65"/>
        <v>0</v>
      </c>
      <c r="BG243" s="142">
        <f t="shared" si="66"/>
        <v>0</v>
      </c>
      <c r="BH243" s="142">
        <f t="shared" si="67"/>
        <v>0</v>
      </c>
      <c r="BI243" s="142">
        <f t="shared" si="68"/>
        <v>0</v>
      </c>
      <c r="BJ243" s="13" t="s">
        <v>139</v>
      </c>
      <c r="BK243" s="142">
        <f t="shared" si="69"/>
        <v>0</v>
      </c>
      <c r="BL243" s="13" t="s">
        <v>138</v>
      </c>
      <c r="BM243" s="141" t="s">
        <v>551</v>
      </c>
    </row>
    <row r="244" spans="2:65" s="11" customFormat="1" ht="22.8" customHeight="1">
      <c r="B244" s="117"/>
      <c r="D244" s="118" t="s">
        <v>76</v>
      </c>
      <c r="E244" s="127" t="s">
        <v>552</v>
      </c>
      <c r="F244" s="127" t="s">
        <v>553</v>
      </c>
      <c r="I244" s="120"/>
      <c r="J244" s="128">
        <f>BK244</f>
        <v>0</v>
      </c>
      <c r="L244" s="117"/>
      <c r="M244" s="122"/>
      <c r="P244" s="123">
        <f>SUM(P245:P247)</f>
        <v>0</v>
      </c>
      <c r="R244" s="123">
        <f>SUM(R245:R247)</f>
        <v>9.3602999999999992E-2</v>
      </c>
      <c r="T244" s="124">
        <f>SUM(T245:T247)</f>
        <v>0</v>
      </c>
      <c r="AR244" s="118" t="s">
        <v>139</v>
      </c>
      <c r="AT244" s="125" t="s">
        <v>76</v>
      </c>
      <c r="AU244" s="125" t="s">
        <v>85</v>
      </c>
      <c r="AY244" s="118" t="s">
        <v>131</v>
      </c>
      <c r="BK244" s="126">
        <f>SUM(BK245:BK247)</f>
        <v>0</v>
      </c>
    </row>
    <row r="245" spans="2:65" s="1" customFormat="1" ht="24.15" customHeight="1">
      <c r="B245" s="28"/>
      <c r="C245" s="129" t="s">
        <v>554</v>
      </c>
      <c r="D245" s="129" t="s">
        <v>134</v>
      </c>
      <c r="E245" s="130" t="s">
        <v>555</v>
      </c>
      <c r="F245" s="131" t="s">
        <v>556</v>
      </c>
      <c r="G245" s="132" t="s">
        <v>150</v>
      </c>
      <c r="H245" s="133">
        <v>4.0999999999999996</v>
      </c>
      <c r="I245" s="134"/>
      <c r="J245" s="135">
        <f>ROUND(I245*H245,2)</f>
        <v>0</v>
      </c>
      <c r="K245" s="136"/>
      <c r="L245" s="28"/>
      <c r="M245" s="137" t="s">
        <v>1</v>
      </c>
      <c r="N245" s="138" t="s">
        <v>43</v>
      </c>
      <c r="P245" s="139">
        <f>O245*H245</f>
        <v>0</v>
      </c>
      <c r="Q245" s="139">
        <v>1.26E-2</v>
      </c>
      <c r="R245" s="139">
        <f>Q245*H245</f>
        <v>5.1659999999999998E-2</v>
      </c>
      <c r="S245" s="139">
        <v>0</v>
      </c>
      <c r="T245" s="140">
        <f>S245*H245</f>
        <v>0</v>
      </c>
      <c r="AR245" s="141" t="s">
        <v>138</v>
      </c>
      <c r="AT245" s="141" t="s">
        <v>134</v>
      </c>
      <c r="AU245" s="141" t="s">
        <v>139</v>
      </c>
      <c r="AY245" s="13" t="s">
        <v>131</v>
      </c>
      <c r="BE245" s="142">
        <f>IF(N245="základní",J245,0)</f>
        <v>0</v>
      </c>
      <c r="BF245" s="142">
        <f>IF(N245="snížená",J245,0)</f>
        <v>0</v>
      </c>
      <c r="BG245" s="142">
        <f>IF(N245="zákl. přenesená",J245,0)</f>
        <v>0</v>
      </c>
      <c r="BH245" s="142">
        <f>IF(N245="sníž. přenesená",J245,0)</f>
        <v>0</v>
      </c>
      <c r="BI245" s="142">
        <f>IF(N245="nulová",J245,0)</f>
        <v>0</v>
      </c>
      <c r="BJ245" s="13" t="s">
        <v>139</v>
      </c>
      <c r="BK245" s="142">
        <f>ROUND(I245*H245,2)</f>
        <v>0</v>
      </c>
      <c r="BL245" s="13" t="s">
        <v>138</v>
      </c>
      <c r="BM245" s="141" t="s">
        <v>557</v>
      </c>
    </row>
    <row r="246" spans="2:65" s="1" customFormat="1" ht="24.15" customHeight="1">
      <c r="B246" s="28"/>
      <c r="C246" s="143" t="s">
        <v>558</v>
      </c>
      <c r="D246" s="143" t="s">
        <v>231</v>
      </c>
      <c r="E246" s="144" t="s">
        <v>559</v>
      </c>
      <c r="F246" s="145" t="s">
        <v>560</v>
      </c>
      <c r="G246" s="146" t="s">
        <v>150</v>
      </c>
      <c r="H246" s="147">
        <v>4.51</v>
      </c>
      <c r="I246" s="148"/>
      <c r="J246" s="149">
        <f>ROUND(I246*H246,2)</f>
        <v>0</v>
      </c>
      <c r="K246" s="150"/>
      <c r="L246" s="151"/>
      <c r="M246" s="152" t="s">
        <v>1</v>
      </c>
      <c r="N246" s="153" t="s">
        <v>43</v>
      </c>
      <c r="P246" s="139">
        <f>O246*H246</f>
        <v>0</v>
      </c>
      <c r="Q246" s="139">
        <v>9.2999999999999992E-3</v>
      </c>
      <c r="R246" s="139">
        <f>Q246*H246</f>
        <v>4.1942999999999994E-2</v>
      </c>
      <c r="S246" s="139">
        <v>0</v>
      </c>
      <c r="T246" s="140">
        <f>S246*H246</f>
        <v>0</v>
      </c>
      <c r="AR246" s="141" t="s">
        <v>165</v>
      </c>
      <c r="AT246" s="141" t="s">
        <v>231</v>
      </c>
      <c r="AU246" s="141" t="s">
        <v>139</v>
      </c>
      <c r="AY246" s="13" t="s">
        <v>131</v>
      </c>
      <c r="BE246" s="142">
        <f>IF(N246="základní",J246,0)</f>
        <v>0</v>
      </c>
      <c r="BF246" s="142">
        <f>IF(N246="snížená",J246,0)</f>
        <v>0</v>
      </c>
      <c r="BG246" s="142">
        <f>IF(N246="zákl. přenesená",J246,0)</f>
        <v>0</v>
      </c>
      <c r="BH246" s="142">
        <f>IF(N246="sníž. přenesená",J246,0)</f>
        <v>0</v>
      </c>
      <c r="BI246" s="142">
        <f>IF(N246="nulová",J246,0)</f>
        <v>0</v>
      </c>
      <c r="BJ246" s="13" t="s">
        <v>139</v>
      </c>
      <c r="BK246" s="142">
        <f>ROUND(I246*H246,2)</f>
        <v>0</v>
      </c>
      <c r="BL246" s="13" t="s">
        <v>138</v>
      </c>
      <c r="BM246" s="141" t="s">
        <v>561</v>
      </c>
    </row>
    <row r="247" spans="2:65" s="1" customFormat="1" ht="33" customHeight="1">
      <c r="B247" s="28"/>
      <c r="C247" s="129" t="s">
        <v>562</v>
      </c>
      <c r="D247" s="129" t="s">
        <v>134</v>
      </c>
      <c r="E247" s="130" t="s">
        <v>563</v>
      </c>
      <c r="F247" s="131" t="s">
        <v>564</v>
      </c>
      <c r="G247" s="132" t="s">
        <v>258</v>
      </c>
      <c r="H247" s="154"/>
      <c r="I247" s="134"/>
      <c r="J247" s="135">
        <f>ROUND(I247*H247,2)</f>
        <v>0</v>
      </c>
      <c r="K247" s="136"/>
      <c r="L247" s="28"/>
      <c r="M247" s="137" t="s">
        <v>1</v>
      </c>
      <c r="N247" s="138" t="s">
        <v>43</v>
      </c>
      <c r="P247" s="139">
        <f>O247*H247</f>
        <v>0</v>
      </c>
      <c r="Q247" s="139">
        <v>0</v>
      </c>
      <c r="R247" s="139">
        <f>Q247*H247</f>
        <v>0</v>
      </c>
      <c r="S247" s="139">
        <v>0</v>
      </c>
      <c r="T247" s="140">
        <f>S247*H247</f>
        <v>0</v>
      </c>
      <c r="AR247" s="141" t="s">
        <v>138</v>
      </c>
      <c r="AT247" s="141" t="s">
        <v>134</v>
      </c>
      <c r="AU247" s="141" t="s">
        <v>139</v>
      </c>
      <c r="AY247" s="13" t="s">
        <v>131</v>
      </c>
      <c r="BE247" s="142">
        <f>IF(N247="základní",J247,0)</f>
        <v>0</v>
      </c>
      <c r="BF247" s="142">
        <f>IF(N247="snížená",J247,0)</f>
        <v>0</v>
      </c>
      <c r="BG247" s="142">
        <f>IF(N247="zákl. přenesená",J247,0)</f>
        <v>0</v>
      </c>
      <c r="BH247" s="142">
        <f>IF(N247="sníž. přenesená",J247,0)</f>
        <v>0</v>
      </c>
      <c r="BI247" s="142">
        <f>IF(N247="nulová",J247,0)</f>
        <v>0</v>
      </c>
      <c r="BJ247" s="13" t="s">
        <v>139</v>
      </c>
      <c r="BK247" s="142">
        <f>ROUND(I247*H247,2)</f>
        <v>0</v>
      </c>
      <c r="BL247" s="13" t="s">
        <v>138</v>
      </c>
      <c r="BM247" s="141" t="s">
        <v>565</v>
      </c>
    </row>
    <row r="248" spans="2:65" s="11" customFormat="1" ht="22.8" customHeight="1">
      <c r="B248" s="117"/>
      <c r="D248" s="118" t="s">
        <v>76</v>
      </c>
      <c r="E248" s="127" t="s">
        <v>566</v>
      </c>
      <c r="F248" s="127" t="s">
        <v>567</v>
      </c>
      <c r="I248" s="120"/>
      <c r="J248" s="128">
        <f>BK248</f>
        <v>0</v>
      </c>
      <c r="L248" s="117"/>
      <c r="M248" s="122"/>
      <c r="P248" s="123">
        <f>SUM(P249:P285)</f>
        <v>0</v>
      </c>
      <c r="R248" s="123">
        <f>SUM(R249:R285)</f>
        <v>0.13650999999999999</v>
      </c>
      <c r="T248" s="124">
        <f>SUM(T249:T285)</f>
        <v>0.323932</v>
      </c>
      <c r="AR248" s="118" t="s">
        <v>139</v>
      </c>
      <c r="AT248" s="125" t="s">
        <v>76</v>
      </c>
      <c r="AU248" s="125" t="s">
        <v>85</v>
      </c>
      <c r="AY248" s="118" t="s">
        <v>131</v>
      </c>
      <c r="BK248" s="126">
        <f>SUM(BK249:BK285)</f>
        <v>0</v>
      </c>
    </row>
    <row r="249" spans="2:65" s="1" customFormat="1" ht="16.5" customHeight="1">
      <c r="B249" s="28"/>
      <c r="C249" s="129" t="s">
        <v>568</v>
      </c>
      <c r="D249" s="129" t="s">
        <v>134</v>
      </c>
      <c r="E249" s="130" t="s">
        <v>569</v>
      </c>
      <c r="F249" s="131" t="s">
        <v>570</v>
      </c>
      <c r="G249" s="132" t="s">
        <v>228</v>
      </c>
      <c r="H249" s="133">
        <v>7</v>
      </c>
      <c r="I249" s="134"/>
      <c r="J249" s="135">
        <f t="shared" ref="J249:J285" si="70">ROUND(I249*H249,2)</f>
        <v>0</v>
      </c>
      <c r="K249" s="136"/>
      <c r="L249" s="28"/>
      <c r="M249" s="137" t="s">
        <v>1</v>
      </c>
      <c r="N249" s="138" t="s">
        <v>43</v>
      </c>
      <c r="P249" s="139">
        <f t="shared" ref="P249:P285" si="71">O249*H249</f>
        <v>0</v>
      </c>
      <c r="Q249" s="139">
        <v>0</v>
      </c>
      <c r="R249" s="139">
        <f t="shared" ref="R249:R285" si="72">Q249*H249</f>
        <v>0</v>
      </c>
      <c r="S249" s="139">
        <v>2.4E-2</v>
      </c>
      <c r="T249" s="140">
        <f t="shared" ref="T249:T285" si="73">S249*H249</f>
        <v>0.16800000000000001</v>
      </c>
      <c r="AR249" s="141" t="s">
        <v>138</v>
      </c>
      <c r="AT249" s="141" t="s">
        <v>134</v>
      </c>
      <c r="AU249" s="141" t="s">
        <v>139</v>
      </c>
      <c r="AY249" s="13" t="s">
        <v>131</v>
      </c>
      <c r="BE249" s="142">
        <f t="shared" ref="BE249:BE285" si="74">IF(N249="základní",J249,0)</f>
        <v>0</v>
      </c>
      <c r="BF249" s="142">
        <f t="shared" ref="BF249:BF285" si="75">IF(N249="snížená",J249,0)</f>
        <v>0</v>
      </c>
      <c r="BG249" s="142">
        <f t="shared" ref="BG249:BG285" si="76">IF(N249="zákl. přenesená",J249,0)</f>
        <v>0</v>
      </c>
      <c r="BH249" s="142">
        <f t="shared" ref="BH249:BH285" si="77">IF(N249="sníž. přenesená",J249,0)</f>
        <v>0</v>
      </c>
      <c r="BI249" s="142">
        <f t="shared" ref="BI249:BI285" si="78">IF(N249="nulová",J249,0)</f>
        <v>0</v>
      </c>
      <c r="BJ249" s="13" t="s">
        <v>139</v>
      </c>
      <c r="BK249" s="142">
        <f t="shared" ref="BK249:BK285" si="79">ROUND(I249*H249,2)</f>
        <v>0</v>
      </c>
      <c r="BL249" s="13" t="s">
        <v>138</v>
      </c>
      <c r="BM249" s="141" t="s">
        <v>571</v>
      </c>
    </row>
    <row r="250" spans="2:65" s="1" customFormat="1" ht="16.5" customHeight="1">
      <c r="B250" s="28"/>
      <c r="C250" s="129" t="s">
        <v>572</v>
      </c>
      <c r="D250" s="129" t="s">
        <v>134</v>
      </c>
      <c r="E250" s="130" t="s">
        <v>573</v>
      </c>
      <c r="F250" s="131" t="s">
        <v>574</v>
      </c>
      <c r="G250" s="132" t="s">
        <v>228</v>
      </c>
      <c r="H250" s="133">
        <v>5.1429999999999998</v>
      </c>
      <c r="I250" s="134"/>
      <c r="J250" s="135">
        <f t="shared" si="70"/>
        <v>0</v>
      </c>
      <c r="K250" s="136"/>
      <c r="L250" s="28"/>
      <c r="M250" s="137" t="s">
        <v>1</v>
      </c>
      <c r="N250" s="138" t="s">
        <v>43</v>
      </c>
      <c r="P250" s="139">
        <f t="shared" si="71"/>
        <v>0</v>
      </c>
      <c r="Q250" s="139">
        <v>0</v>
      </c>
      <c r="R250" s="139">
        <f t="shared" si="72"/>
        <v>0</v>
      </c>
      <c r="S250" s="139">
        <v>2.4E-2</v>
      </c>
      <c r="T250" s="140">
        <f t="shared" si="73"/>
        <v>0.123432</v>
      </c>
      <c r="AR250" s="141" t="s">
        <v>138</v>
      </c>
      <c r="AT250" s="141" t="s">
        <v>134</v>
      </c>
      <c r="AU250" s="141" t="s">
        <v>139</v>
      </c>
      <c r="AY250" s="13" t="s">
        <v>131</v>
      </c>
      <c r="BE250" s="142">
        <f t="shared" si="74"/>
        <v>0</v>
      </c>
      <c r="BF250" s="142">
        <f t="shared" si="75"/>
        <v>0</v>
      </c>
      <c r="BG250" s="142">
        <f t="shared" si="76"/>
        <v>0</v>
      </c>
      <c r="BH250" s="142">
        <f t="shared" si="77"/>
        <v>0</v>
      </c>
      <c r="BI250" s="142">
        <f t="shared" si="78"/>
        <v>0</v>
      </c>
      <c r="BJ250" s="13" t="s">
        <v>139</v>
      </c>
      <c r="BK250" s="142">
        <f t="shared" si="79"/>
        <v>0</v>
      </c>
      <c r="BL250" s="13" t="s">
        <v>138</v>
      </c>
      <c r="BM250" s="141" t="s">
        <v>575</v>
      </c>
    </row>
    <row r="251" spans="2:65" s="1" customFormat="1" ht="24.15" customHeight="1">
      <c r="B251" s="28"/>
      <c r="C251" s="143" t="s">
        <v>576</v>
      </c>
      <c r="D251" s="143" t="s">
        <v>231</v>
      </c>
      <c r="E251" s="144" t="s">
        <v>577</v>
      </c>
      <c r="F251" s="145" t="s">
        <v>578</v>
      </c>
      <c r="G251" s="146" t="s">
        <v>228</v>
      </c>
      <c r="H251" s="147">
        <v>6</v>
      </c>
      <c r="I251" s="148"/>
      <c r="J251" s="149">
        <f t="shared" si="70"/>
        <v>0</v>
      </c>
      <c r="K251" s="150"/>
      <c r="L251" s="151"/>
      <c r="M251" s="152" t="s">
        <v>1</v>
      </c>
      <c r="N251" s="153" t="s">
        <v>43</v>
      </c>
      <c r="P251" s="139">
        <f t="shared" si="71"/>
        <v>0</v>
      </c>
      <c r="Q251" s="139">
        <v>1.6E-2</v>
      </c>
      <c r="R251" s="139">
        <f t="shared" si="72"/>
        <v>9.6000000000000002E-2</v>
      </c>
      <c r="S251" s="139">
        <v>0</v>
      </c>
      <c r="T251" s="140">
        <f t="shared" si="73"/>
        <v>0</v>
      </c>
      <c r="AR251" s="141" t="s">
        <v>165</v>
      </c>
      <c r="AT251" s="141" t="s">
        <v>231</v>
      </c>
      <c r="AU251" s="141" t="s">
        <v>139</v>
      </c>
      <c r="AY251" s="13" t="s">
        <v>131</v>
      </c>
      <c r="BE251" s="142">
        <f t="shared" si="74"/>
        <v>0</v>
      </c>
      <c r="BF251" s="142">
        <f t="shared" si="75"/>
        <v>0</v>
      </c>
      <c r="BG251" s="142">
        <f t="shared" si="76"/>
        <v>0</v>
      </c>
      <c r="BH251" s="142">
        <f t="shared" si="77"/>
        <v>0</v>
      </c>
      <c r="BI251" s="142">
        <f t="shared" si="78"/>
        <v>0</v>
      </c>
      <c r="BJ251" s="13" t="s">
        <v>139</v>
      </c>
      <c r="BK251" s="142">
        <f t="shared" si="79"/>
        <v>0</v>
      </c>
      <c r="BL251" s="13" t="s">
        <v>138</v>
      </c>
      <c r="BM251" s="141" t="s">
        <v>579</v>
      </c>
    </row>
    <row r="252" spans="2:65" s="1" customFormat="1" ht="16.5" customHeight="1">
      <c r="B252" s="28"/>
      <c r="C252" s="129" t="s">
        <v>580</v>
      </c>
      <c r="D252" s="129" t="s">
        <v>134</v>
      </c>
      <c r="E252" s="130" t="s">
        <v>581</v>
      </c>
      <c r="F252" s="131" t="s">
        <v>582</v>
      </c>
      <c r="G252" s="132" t="s">
        <v>228</v>
      </c>
      <c r="H252" s="133">
        <v>7</v>
      </c>
      <c r="I252" s="134"/>
      <c r="J252" s="135">
        <f t="shared" si="70"/>
        <v>0</v>
      </c>
      <c r="K252" s="136"/>
      <c r="L252" s="28"/>
      <c r="M252" s="137" t="s">
        <v>1</v>
      </c>
      <c r="N252" s="138" t="s">
        <v>43</v>
      </c>
      <c r="P252" s="139">
        <f t="shared" si="71"/>
        <v>0</v>
      </c>
      <c r="Q252" s="139">
        <v>0</v>
      </c>
      <c r="R252" s="139">
        <f t="shared" si="72"/>
        <v>0</v>
      </c>
      <c r="S252" s="139">
        <v>0</v>
      </c>
      <c r="T252" s="140">
        <f t="shared" si="73"/>
        <v>0</v>
      </c>
      <c r="AR252" s="141" t="s">
        <v>138</v>
      </c>
      <c r="AT252" s="141" t="s">
        <v>134</v>
      </c>
      <c r="AU252" s="141" t="s">
        <v>139</v>
      </c>
      <c r="AY252" s="13" t="s">
        <v>131</v>
      </c>
      <c r="BE252" s="142">
        <f t="shared" si="74"/>
        <v>0</v>
      </c>
      <c r="BF252" s="142">
        <f t="shared" si="75"/>
        <v>0</v>
      </c>
      <c r="BG252" s="142">
        <f t="shared" si="76"/>
        <v>0</v>
      </c>
      <c r="BH252" s="142">
        <f t="shared" si="77"/>
        <v>0</v>
      </c>
      <c r="BI252" s="142">
        <f t="shared" si="78"/>
        <v>0</v>
      </c>
      <c r="BJ252" s="13" t="s">
        <v>139</v>
      </c>
      <c r="BK252" s="142">
        <f t="shared" si="79"/>
        <v>0</v>
      </c>
      <c r="BL252" s="13" t="s">
        <v>138</v>
      </c>
      <c r="BM252" s="141" t="s">
        <v>583</v>
      </c>
    </row>
    <row r="253" spans="2:65" s="1" customFormat="1" ht="16.5" customHeight="1">
      <c r="B253" s="28"/>
      <c r="C253" s="143" t="s">
        <v>584</v>
      </c>
      <c r="D253" s="143" t="s">
        <v>231</v>
      </c>
      <c r="E253" s="144" t="s">
        <v>585</v>
      </c>
      <c r="F253" s="145" t="s">
        <v>586</v>
      </c>
      <c r="G253" s="146" t="s">
        <v>228</v>
      </c>
      <c r="H253" s="147">
        <v>7</v>
      </c>
      <c r="I253" s="148"/>
      <c r="J253" s="149">
        <f t="shared" si="70"/>
        <v>0</v>
      </c>
      <c r="K253" s="150"/>
      <c r="L253" s="151"/>
      <c r="M253" s="152" t="s">
        <v>1</v>
      </c>
      <c r="N253" s="153" t="s">
        <v>43</v>
      </c>
      <c r="P253" s="139">
        <f t="shared" si="71"/>
        <v>0</v>
      </c>
      <c r="Q253" s="139">
        <v>2.2000000000000001E-3</v>
      </c>
      <c r="R253" s="139">
        <f t="shared" si="72"/>
        <v>1.54E-2</v>
      </c>
      <c r="S253" s="139">
        <v>0</v>
      </c>
      <c r="T253" s="140">
        <f t="shared" si="73"/>
        <v>0</v>
      </c>
      <c r="AR253" s="141" t="s">
        <v>165</v>
      </c>
      <c r="AT253" s="141" t="s">
        <v>231</v>
      </c>
      <c r="AU253" s="141" t="s">
        <v>139</v>
      </c>
      <c r="AY253" s="13" t="s">
        <v>131</v>
      </c>
      <c r="BE253" s="142">
        <f t="shared" si="74"/>
        <v>0</v>
      </c>
      <c r="BF253" s="142">
        <f t="shared" si="75"/>
        <v>0</v>
      </c>
      <c r="BG253" s="142">
        <f t="shared" si="76"/>
        <v>0</v>
      </c>
      <c r="BH253" s="142">
        <f t="shared" si="77"/>
        <v>0</v>
      </c>
      <c r="BI253" s="142">
        <f t="shared" si="78"/>
        <v>0</v>
      </c>
      <c r="BJ253" s="13" t="s">
        <v>139</v>
      </c>
      <c r="BK253" s="142">
        <f t="shared" si="79"/>
        <v>0</v>
      </c>
      <c r="BL253" s="13" t="s">
        <v>138</v>
      </c>
      <c r="BM253" s="141" t="s">
        <v>587</v>
      </c>
    </row>
    <row r="254" spans="2:65" s="1" customFormat="1" ht="62.7" customHeight="1">
      <c r="B254" s="28"/>
      <c r="C254" s="129" t="s">
        <v>588</v>
      </c>
      <c r="D254" s="129" t="s">
        <v>134</v>
      </c>
      <c r="E254" s="130" t="s">
        <v>589</v>
      </c>
      <c r="F254" s="131" t="s">
        <v>590</v>
      </c>
      <c r="G254" s="132" t="s">
        <v>228</v>
      </c>
      <c r="H254" s="133">
        <v>1</v>
      </c>
      <c r="I254" s="134"/>
      <c r="J254" s="135">
        <f t="shared" si="70"/>
        <v>0</v>
      </c>
      <c r="K254" s="136"/>
      <c r="L254" s="28"/>
      <c r="M254" s="137" t="s">
        <v>1</v>
      </c>
      <c r="N254" s="138" t="s">
        <v>43</v>
      </c>
      <c r="P254" s="139">
        <f t="shared" si="71"/>
        <v>0</v>
      </c>
      <c r="Q254" s="139">
        <v>0</v>
      </c>
      <c r="R254" s="139">
        <f t="shared" si="72"/>
        <v>0</v>
      </c>
      <c r="S254" s="139">
        <v>0</v>
      </c>
      <c r="T254" s="140">
        <f t="shared" si="73"/>
        <v>0</v>
      </c>
      <c r="AR254" s="141" t="s">
        <v>138</v>
      </c>
      <c r="AT254" s="141" t="s">
        <v>134</v>
      </c>
      <c r="AU254" s="141" t="s">
        <v>139</v>
      </c>
      <c r="AY254" s="13" t="s">
        <v>131</v>
      </c>
      <c r="BE254" s="142">
        <f t="shared" si="74"/>
        <v>0</v>
      </c>
      <c r="BF254" s="142">
        <f t="shared" si="75"/>
        <v>0</v>
      </c>
      <c r="BG254" s="142">
        <f t="shared" si="76"/>
        <v>0</v>
      </c>
      <c r="BH254" s="142">
        <f t="shared" si="77"/>
        <v>0</v>
      </c>
      <c r="BI254" s="142">
        <f t="shared" si="78"/>
        <v>0</v>
      </c>
      <c r="BJ254" s="13" t="s">
        <v>139</v>
      </c>
      <c r="BK254" s="142">
        <f t="shared" si="79"/>
        <v>0</v>
      </c>
      <c r="BL254" s="13" t="s">
        <v>138</v>
      </c>
      <c r="BM254" s="141" t="s">
        <v>591</v>
      </c>
    </row>
    <row r="255" spans="2:65" s="1" customFormat="1" ht="24.15" customHeight="1">
      <c r="B255" s="28"/>
      <c r="C255" s="129" t="s">
        <v>592</v>
      </c>
      <c r="D255" s="129" t="s">
        <v>134</v>
      </c>
      <c r="E255" s="130" t="s">
        <v>593</v>
      </c>
      <c r="F255" s="131" t="s">
        <v>594</v>
      </c>
      <c r="G255" s="132" t="s">
        <v>168</v>
      </c>
      <c r="H255" s="133">
        <v>6.5</v>
      </c>
      <c r="I255" s="134"/>
      <c r="J255" s="135">
        <f t="shared" si="70"/>
        <v>0</v>
      </c>
      <c r="K255" s="136"/>
      <c r="L255" s="28"/>
      <c r="M255" s="137" t="s">
        <v>1</v>
      </c>
      <c r="N255" s="138" t="s">
        <v>43</v>
      </c>
      <c r="P255" s="139">
        <f t="shared" si="71"/>
        <v>0</v>
      </c>
      <c r="Q255" s="139">
        <v>0</v>
      </c>
      <c r="R255" s="139">
        <f t="shared" si="72"/>
        <v>0</v>
      </c>
      <c r="S255" s="139">
        <v>5.0000000000000001E-3</v>
      </c>
      <c r="T255" s="140">
        <f t="shared" si="73"/>
        <v>3.2500000000000001E-2</v>
      </c>
      <c r="AR255" s="141" t="s">
        <v>138</v>
      </c>
      <c r="AT255" s="141" t="s">
        <v>134</v>
      </c>
      <c r="AU255" s="141" t="s">
        <v>139</v>
      </c>
      <c r="AY255" s="13" t="s">
        <v>131</v>
      </c>
      <c r="BE255" s="142">
        <f t="shared" si="74"/>
        <v>0</v>
      </c>
      <c r="BF255" s="142">
        <f t="shared" si="75"/>
        <v>0</v>
      </c>
      <c r="BG255" s="142">
        <f t="shared" si="76"/>
        <v>0</v>
      </c>
      <c r="BH255" s="142">
        <f t="shared" si="77"/>
        <v>0</v>
      </c>
      <c r="BI255" s="142">
        <f t="shared" si="78"/>
        <v>0</v>
      </c>
      <c r="BJ255" s="13" t="s">
        <v>139</v>
      </c>
      <c r="BK255" s="142">
        <f t="shared" si="79"/>
        <v>0</v>
      </c>
      <c r="BL255" s="13" t="s">
        <v>138</v>
      </c>
      <c r="BM255" s="141" t="s">
        <v>595</v>
      </c>
    </row>
    <row r="256" spans="2:65" s="1" customFormat="1" ht="24.15" customHeight="1">
      <c r="B256" s="28"/>
      <c r="C256" s="129" t="s">
        <v>596</v>
      </c>
      <c r="D256" s="129" t="s">
        <v>134</v>
      </c>
      <c r="E256" s="130" t="s">
        <v>597</v>
      </c>
      <c r="F256" s="131" t="s">
        <v>598</v>
      </c>
      <c r="G256" s="132" t="s">
        <v>168</v>
      </c>
      <c r="H256" s="133">
        <v>6.5</v>
      </c>
      <c r="I256" s="134"/>
      <c r="J256" s="135">
        <f t="shared" si="70"/>
        <v>0</v>
      </c>
      <c r="K256" s="136"/>
      <c r="L256" s="28"/>
      <c r="M256" s="137" t="s">
        <v>1</v>
      </c>
      <c r="N256" s="138" t="s">
        <v>43</v>
      </c>
      <c r="P256" s="139">
        <f t="shared" si="71"/>
        <v>0</v>
      </c>
      <c r="Q256" s="139">
        <v>0</v>
      </c>
      <c r="R256" s="139">
        <f t="shared" si="72"/>
        <v>0</v>
      </c>
      <c r="S256" s="139">
        <v>0</v>
      </c>
      <c r="T256" s="140">
        <f t="shared" si="73"/>
        <v>0</v>
      </c>
      <c r="AR256" s="141" t="s">
        <v>138</v>
      </c>
      <c r="AT256" s="141" t="s">
        <v>134</v>
      </c>
      <c r="AU256" s="141" t="s">
        <v>139</v>
      </c>
      <c r="AY256" s="13" t="s">
        <v>131</v>
      </c>
      <c r="BE256" s="142">
        <f t="shared" si="74"/>
        <v>0</v>
      </c>
      <c r="BF256" s="142">
        <f t="shared" si="75"/>
        <v>0</v>
      </c>
      <c r="BG256" s="142">
        <f t="shared" si="76"/>
        <v>0</v>
      </c>
      <c r="BH256" s="142">
        <f t="shared" si="77"/>
        <v>0</v>
      </c>
      <c r="BI256" s="142">
        <f t="shared" si="78"/>
        <v>0</v>
      </c>
      <c r="BJ256" s="13" t="s">
        <v>139</v>
      </c>
      <c r="BK256" s="142">
        <f t="shared" si="79"/>
        <v>0</v>
      </c>
      <c r="BL256" s="13" t="s">
        <v>138</v>
      </c>
      <c r="BM256" s="141" t="s">
        <v>599</v>
      </c>
    </row>
    <row r="257" spans="2:65" s="1" customFormat="1" ht="16.5" customHeight="1">
      <c r="B257" s="28"/>
      <c r="C257" s="143" t="s">
        <v>600</v>
      </c>
      <c r="D257" s="143" t="s">
        <v>231</v>
      </c>
      <c r="E257" s="144" t="s">
        <v>601</v>
      </c>
      <c r="F257" s="145" t="s">
        <v>602</v>
      </c>
      <c r="G257" s="146" t="s">
        <v>168</v>
      </c>
      <c r="H257" s="147">
        <v>6.5</v>
      </c>
      <c r="I257" s="148"/>
      <c r="J257" s="149">
        <f t="shared" si="70"/>
        <v>0</v>
      </c>
      <c r="K257" s="150"/>
      <c r="L257" s="151"/>
      <c r="M257" s="152" t="s">
        <v>1</v>
      </c>
      <c r="N257" s="153" t="s">
        <v>43</v>
      </c>
      <c r="P257" s="139">
        <f t="shared" si="71"/>
        <v>0</v>
      </c>
      <c r="Q257" s="139">
        <v>3.5999999999999999E-3</v>
      </c>
      <c r="R257" s="139">
        <f t="shared" si="72"/>
        <v>2.3400000000000001E-2</v>
      </c>
      <c r="S257" s="139">
        <v>0</v>
      </c>
      <c r="T257" s="140">
        <f t="shared" si="73"/>
        <v>0</v>
      </c>
      <c r="AR257" s="141" t="s">
        <v>165</v>
      </c>
      <c r="AT257" s="141" t="s">
        <v>231</v>
      </c>
      <c r="AU257" s="141" t="s">
        <v>139</v>
      </c>
      <c r="AY257" s="13" t="s">
        <v>131</v>
      </c>
      <c r="BE257" s="142">
        <f t="shared" si="74"/>
        <v>0</v>
      </c>
      <c r="BF257" s="142">
        <f t="shared" si="75"/>
        <v>0</v>
      </c>
      <c r="BG257" s="142">
        <f t="shared" si="76"/>
        <v>0</v>
      </c>
      <c r="BH257" s="142">
        <f t="shared" si="77"/>
        <v>0</v>
      </c>
      <c r="BI257" s="142">
        <f t="shared" si="78"/>
        <v>0</v>
      </c>
      <c r="BJ257" s="13" t="s">
        <v>139</v>
      </c>
      <c r="BK257" s="142">
        <f t="shared" si="79"/>
        <v>0</v>
      </c>
      <c r="BL257" s="13" t="s">
        <v>138</v>
      </c>
      <c r="BM257" s="141" t="s">
        <v>603</v>
      </c>
    </row>
    <row r="258" spans="2:65" s="1" customFormat="1" ht="16.5" customHeight="1">
      <c r="B258" s="28"/>
      <c r="C258" s="143" t="s">
        <v>604</v>
      </c>
      <c r="D258" s="143" t="s">
        <v>231</v>
      </c>
      <c r="E258" s="144" t="s">
        <v>605</v>
      </c>
      <c r="F258" s="145" t="s">
        <v>606</v>
      </c>
      <c r="G258" s="146" t="s">
        <v>228</v>
      </c>
      <c r="H258" s="147">
        <v>10</v>
      </c>
      <c r="I258" s="148"/>
      <c r="J258" s="149">
        <f t="shared" si="70"/>
        <v>0</v>
      </c>
      <c r="K258" s="150"/>
      <c r="L258" s="151"/>
      <c r="M258" s="152" t="s">
        <v>1</v>
      </c>
      <c r="N258" s="153" t="s">
        <v>43</v>
      </c>
      <c r="P258" s="139">
        <f t="shared" si="71"/>
        <v>0</v>
      </c>
      <c r="Q258" s="139">
        <v>6.0000000000000002E-5</v>
      </c>
      <c r="R258" s="139">
        <f t="shared" si="72"/>
        <v>6.0000000000000006E-4</v>
      </c>
      <c r="S258" s="139">
        <v>0</v>
      </c>
      <c r="T258" s="140">
        <f t="shared" si="73"/>
        <v>0</v>
      </c>
      <c r="AR258" s="141" t="s">
        <v>165</v>
      </c>
      <c r="AT258" s="141" t="s">
        <v>231</v>
      </c>
      <c r="AU258" s="141" t="s">
        <v>139</v>
      </c>
      <c r="AY258" s="13" t="s">
        <v>131</v>
      </c>
      <c r="BE258" s="142">
        <f t="shared" si="74"/>
        <v>0</v>
      </c>
      <c r="BF258" s="142">
        <f t="shared" si="75"/>
        <v>0</v>
      </c>
      <c r="BG258" s="142">
        <f t="shared" si="76"/>
        <v>0</v>
      </c>
      <c r="BH258" s="142">
        <f t="shared" si="77"/>
        <v>0</v>
      </c>
      <c r="BI258" s="142">
        <f t="shared" si="78"/>
        <v>0</v>
      </c>
      <c r="BJ258" s="13" t="s">
        <v>139</v>
      </c>
      <c r="BK258" s="142">
        <f t="shared" si="79"/>
        <v>0</v>
      </c>
      <c r="BL258" s="13" t="s">
        <v>138</v>
      </c>
      <c r="BM258" s="141" t="s">
        <v>607</v>
      </c>
    </row>
    <row r="259" spans="2:65" s="1" customFormat="1" ht="24.15" customHeight="1">
      <c r="B259" s="28"/>
      <c r="C259" s="129" t="s">
        <v>608</v>
      </c>
      <c r="D259" s="129" t="s">
        <v>134</v>
      </c>
      <c r="E259" s="130" t="s">
        <v>609</v>
      </c>
      <c r="F259" s="131" t="s">
        <v>610</v>
      </c>
      <c r="G259" s="132" t="s">
        <v>228</v>
      </c>
      <c r="H259" s="133">
        <v>10</v>
      </c>
      <c r="I259" s="134"/>
      <c r="J259" s="135">
        <f t="shared" si="70"/>
        <v>0</v>
      </c>
      <c r="K259" s="136"/>
      <c r="L259" s="28"/>
      <c r="M259" s="137" t="s">
        <v>1</v>
      </c>
      <c r="N259" s="138" t="s">
        <v>43</v>
      </c>
      <c r="P259" s="139">
        <f t="shared" si="71"/>
        <v>0</v>
      </c>
      <c r="Q259" s="139">
        <v>0</v>
      </c>
      <c r="R259" s="139">
        <f t="shared" si="72"/>
        <v>0</v>
      </c>
      <c r="S259" s="139">
        <v>0</v>
      </c>
      <c r="T259" s="140">
        <f t="shared" si="73"/>
        <v>0</v>
      </c>
      <c r="AR259" s="141" t="s">
        <v>138</v>
      </c>
      <c r="AT259" s="141" t="s">
        <v>134</v>
      </c>
      <c r="AU259" s="141" t="s">
        <v>139</v>
      </c>
      <c r="AY259" s="13" t="s">
        <v>131</v>
      </c>
      <c r="BE259" s="142">
        <f t="shared" si="74"/>
        <v>0</v>
      </c>
      <c r="BF259" s="142">
        <f t="shared" si="75"/>
        <v>0</v>
      </c>
      <c r="BG259" s="142">
        <f t="shared" si="76"/>
        <v>0</v>
      </c>
      <c r="BH259" s="142">
        <f t="shared" si="77"/>
        <v>0</v>
      </c>
      <c r="BI259" s="142">
        <f t="shared" si="78"/>
        <v>0</v>
      </c>
      <c r="BJ259" s="13" t="s">
        <v>139</v>
      </c>
      <c r="BK259" s="142">
        <f t="shared" si="79"/>
        <v>0</v>
      </c>
      <c r="BL259" s="13" t="s">
        <v>138</v>
      </c>
      <c r="BM259" s="141" t="s">
        <v>611</v>
      </c>
    </row>
    <row r="260" spans="2:65" s="1" customFormat="1" ht="16.5" customHeight="1">
      <c r="B260" s="28"/>
      <c r="C260" s="129" t="s">
        <v>612</v>
      </c>
      <c r="D260" s="129" t="s">
        <v>134</v>
      </c>
      <c r="E260" s="130" t="s">
        <v>613</v>
      </c>
      <c r="F260" s="131" t="s">
        <v>614</v>
      </c>
      <c r="G260" s="132" t="s">
        <v>336</v>
      </c>
      <c r="H260" s="133">
        <v>1</v>
      </c>
      <c r="I260" s="134"/>
      <c r="J260" s="135">
        <f t="shared" si="70"/>
        <v>0</v>
      </c>
      <c r="K260" s="136"/>
      <c r="L260" s="28"/>
      <c r="M260" s="137" t="s">
        <v>1</v>
      </c>
      <c r="N260" s="138" t="s">
        <v>43</v>
      </c>
      <c r="P260" s="139">
        <f t="shared" si="71"/>
        <v>0</v>
      </c>
      <c r="Q260" s="139">
        <v>0</v>
      </c>
      <c r="R260" s="139">
        <f t="shared" si="72"/>
        <v>0</v>
      </c>
      <c r="S260" s="139">
        <v>0</v>
      </c>
      <c r="T260" s="140">
        <f t="shared" si="73"/>
        <v>0</v>
      </c>
      <c r="AR260" s="141" t="s">
        <v>138</v>
      </c>
      <c r="AT260" s="141" t="s">
        <v>134</v>
      </c>
      <c r="AU260" s="141" t="s">
        <v>139</v>
      </c>
      <c r="AY260" s="13" t="s">
        <v>131</v>
      </c>
      <c r="BE260" s="142">
        <f t="shared" si="74"/>
        <v>0</v>
      </c>
      <c r="BF260" s="142">
        <f t="shared" si="75"/>
        <v>0</v>
      </c>
      <c r="BG260" s="142">
        <f t="shared" si="76"/>
        <v>0</v>
      </c>
      <c r="BH260" s="142">
        <f t="shared" si="77"/>
        <v>0</v>
      </c>
      <c r="BI260" s="142">
        <f t="shared" si="78"/>
        <v>0</v>
      </c>
      <c r="BJ260" s="13" t="s">
        <v>139</v>
      </c>
      <c r="BK260" s="142">
        <f t="shared" si="79"/>
        <v>0</v>
      </c>
      <c r="BL260" s="13" t="s">
        <v>138</v>
      </c>
      <c r="BM260" s="141" t="s">
        <v>615</v>
      </c>
    </row>
    <row r="261" spans="2:65" s="1" customFormat="1" ht="24.15" customHeight="1">
      <c r="B261" s="28"/>
      <c r="C261" s="129" t="s">
        <v>616</v>
      </c>
      <c r="D261" s="129" t="s">
        <v>134</v>
      </c>
      <c r="E261" s="130" t="s">
        <v>617</v>
      </c>
      <c r="F261" s="131" t="s">
        <v>618</v>
      </c>
      <c r="G261" s="132" t="s">
        <v>228</v>
      </c>
      <c r="H261" s="133">
        <v>5</v>
      </c>
      <c r="I261" s="134"/>
      <c r="J261" s="135">
        <f t="shared" si="70"/>
        <v>0</v>
      </c>
      <c r="K261" s="136"/>
      <c r="L261" s="28"/>
      <c r="M261" s="137" t="s">
        <v>1</v>
      </c>
      <c r="N261" s="138" t="s">
        <v>43</v>
      </c>
      <c r="P261" s="139">
        <f t="shared" si="71"/>
        <v>0</v>
      </c>
      <c r="Q261" s="139">
        <v>0</v>
      </c>
      <c r="R261" s="139">
        <f t="shared" si="72"/>
        <v>0</v>
      </c>
      <c r="S261" s="139">
        <v>0</v>
      </c>
      <c r="T261" s="140">
        <f t="shared" si="73"/>
        <v>0</v>
      </c>
      <c r="AR261" s="141" t="s">
        <v>138</v>
      </c>
      <c r="AT261" s="141" t="s">
        <v>134</v>
      </c>
      <c r="AU261" s="141" t="s">
        <v>139</v>
      </c>
      <c r="AY261" s="13" t="s">
        <v>131</v>
      </c>
      <c r="BE261" s="142">
        <f t="shared" si="74"/>
        <v>0</v>
      </c>
      <c r="BF261" s="142">
        <f t="shared" si="75"/>
        <v>0</v>
      </c>
      <c r="BG261" s="142">
        <f t="shared" si="76"/>
        <v>0</v>
      </c>
      <c r="BH261" s="142">
        <f t="shared" si="77"/>
        <v>0</v>
      </c>
      <c r="BI261" s="142">
        <f t="shared" si="78"/>
        <v>0</v>
      </c>
      <c r="BJ261" s="13" t="s">
        <v>139</v>
      </c>
      <c r="BK261" s="142">
        <f t="shared" si="79"/>
        <v>0</v>
      </c>
      <c r="BL261" s="13" t="s">
        <v>138</v>
      </c>
      <c r="BM261" s="141" t="s">
        <v>619</v>
      </c>
    </row>
    <row r="262" spans="2:65" s="1" customFormat="1" ht="24.15" customHeight="1">
      <c r="B262" s="28"/>
      <c r="C262" s="129" t="s">
        <v>620</v>
      </c>
      <c r="D262" s="129" t="s">
        <v>134</v>
      </c>
      <c r="E262" s="130" t="s">
        <v>621</v>
      </c>
      <c r="F262" s="131" t="s">
        <v>622</v>
      </c>
      <c r="G262" s="132" t="s">
        <v>228</v>
      </c>
      <c r="H262" s="133">
        <v>3</v>
      </c>
      <c r="I262" s="134"/>
      <c r="J262" s="135">
        <f t="shared" si="70"/>
        <v>0</v>
      </c>
      <c r="K262" s="136"/>
      <c r="L262" s="28"/>
      <c r="M262" s="137" t="s">
        <v>1</v>
      </c>
      <c r="N262" s="138" t="s">
        <v>43</v>
      </c>
      <c r="P262" s="139">
        <f t="shared" si="71"/>
        <v>0</v>
      </c>
      <c r="Q262" s="139">
        <v>0</v>
      </c>
      <c r="R262" s="139">
        <f t="shared" si="72"/>
        <v>0</v>
      </c>
      <c r="S262" s="139">
        <v>0</v>
      </c>
      <c r="T262" s="140">
        <f t="shared" si="73"/>
        <v>0</v>
      </c>
      <c r="AR262" s="141" t="s">
        <v>138</v>
      </c>
      <c r="AT262" s="141" t="s">
        <v>134</v>
      </c>
      <c r="AU262" s="141" t="s">
        <v>139</v>
      </c>
      <c r="AY262" s="13" t="s">
        <v>131</v>
      </c>
      <c r="BE262" s="142">
        <f t="shared" si="74"/>
        <v>0</v>
      </c>
      <c r="BF262" s="142">
        <f t="shared" si="75"/>
        <v>0</v>
      </c>
      <c r="BG262" s="142">
        <f t="shared" si="76"/>
        <v>0</v>
      </c>
      <c r="BH262" s="142">
        <f t="shared" si="77"/>
        <v>0</v>
      </c>
      <c r="BI262" s="142">
        <f t="shared" si="78"/>
        <v>0</v>
      </c>
      <c r="BJ262" s="13" t="s">
        <v>139</v>
      </c>
      <c r="BK262" s="142">
        <f t="shared" si="79"/>
        <v>0</v>
      </c>
      <c r="BL262" s="13" t="s">
        <v>138</v>
      </c>
      <c r="BM262" s="141" t="s">
        <v>623</v>
      </c>
    </row>
    <row r="263" spans="2:65" s="1" customFormat="1" ht="24.15" customHeight="1">
      <c r="B263" s="28"/>
      <c r="C263" s="129" t="s">
        <v>624</v>
      </c>
      <c r="D263" s="129" t="s">
        <v>134</v>
      </c>
      <c r="E263" s="130" t="s">
        <v>625</v>
      </c>
      <c r="F263" s="131" t="s">
        <v>626</v>
      </c>
      <c r="G263" s="132" t="s">
        <v>228</v>
      </c>
      <c r="H263" s="133">
        <v>1</v>
      </c>
      <c r="I263" s="134"/>
      <c r="J263" s="135">
        <f t="shared" si="70"/>
        <v>0</v>
      </c>
      <c r="K263" s="136"/>
      <c r="L263" s="28"/>
      <c r="M263" s="137" t="s">
        <v>1</v>
      </c>
      <c r="N263" s="138" t="s">
        <v>43</v>
      </c>
      <c r="P263" s="139">
        <f t="shared" si="71"/>
        <v>0</v>
      </c>
      <c r="Q263" s="139">
        <v>0</v>
      </c>
      <c r="R263" s="139">
        <f t="shared" si="72"/>
        <v>0</v>
      </c>
      <c r="S263" s="139">
        <v>0</v>
      </c>
      <c r="T263" s="140">
        <f t="shared" si="73"/>
        <v>0</v>
      </c>
      <c r="AR263" s="141" t="s">
        <v>138</v>
      </c>
      <c r="AT263" s="141" t="s">
        <v>134</v>
      </c>
      <c r="AU263" s="141" t="s">
        <v>139</v>
      </c>
      <c r="AY263" s="13" t="s">
        <v>131</v>
      </c>
      <c r="BE263" s="142">
        <f t="shared" si="74"/>
        <v>0</v>
      </c>
      <c r="BF263" s="142">
        <f t="shared" si="75"/>
        <v>0</v>
      </c>
      <c r="BG263" s="142">
        <f t="shared" si="76"/>
        <v>0</v>
      </c>
      <c r="BH263" s="142">
        <f t="shared" si="77"/>
        <v>0</v>
      </c>
      <c r="BI263" s="142">
        <f t="shared" si="78"/>
        <v>0</v>
      </c>
      <c r="BJ263" s="13" t="s">
        <v>139</v>
      </c>
      <c r="BK263" s="142">
        <f t="shared" si="79"/>
        <v>0</v>
      </c>
      <c r="BL263" s="13" t="s">
        <v>138</v>
      </c>
      <c r="BM263" s="141" t="s">
        <v>627</v>
      </c>
    </row>
    <row r="264" spans="2:65" s="1" customFormat="1" ht="24.15" customHeight="1">
      <c r="B264" s="28"/>
      <c r="C264" s="129" t="s">
        <v>628</v>
      </c>
      <c r="D264" s="129" t="s">
        <v>134</v>
      </c>
      <c r="E264" s="130" t="s">
        <v>629</v>
      </c>
      <c r="F264" s="131" t="s">
        <v>630</v>
      </c>
      <c r="G264" s="132" t="s">
        <v>228</v>
      </c>
      <c r="H264" s="133">
        <v>3</v>
      </c>
      <c r="I264" s="134"/>
      <c r="J264" s="135">
        <f t="shared" si="70"/>
        <v>0</v>
      </c>
      <c r="K264" s="136"/>
      <c r="L264" s="28"/>
      <c r="M264" s="137" t="s">
        <v>1</v>
      </c>
      <c r="N264" s="138" t="s">
        <v>43</v>
      </c>
      <c r="P264" s="139">
        <f t="shared" si="71"/>
        <v>0</v>
      </c>
      <c r="Q264" s="139">
        <v>0</v>
      </c>
      <c r="R264" s="139">
        <f t="shared" si="72"/>
        <v>0</v>
      </c>
      <c r="S264" s="139">
        <v>0</v>
      </c>
      <c r="T264" s="140">
        <f t="shared" si="73"/>
        <v>0</v>
      </c>
      <c r="AR264" s="141" t="s">
        <v>138</v>
      </c>
      <c r="AT264" s="141" t="s">
        <v>134</v>
      </c>
      <c r="AU264" s="141" t="s">
        <v>139</v>
      </c>
      <c r="AY264" s="13" t="s">
        <v>131</v>
      </c>
      <c r="BE264" s="142">
        <f t="shared" si="74"/>
        <v>0</v>
      </c>
      <c r="BF264" s="142">
        <f t="shared" si="75"/>
        <v>0</v>
      </c>
      <c r="BG264" s="142">
        <f t="shared" si="76"/>
        <v>0</v>
      </c>
      <c r="BH264" s="142">
        <f t="shared" si="77"/>
        <v>0</v>
      </c>
      <c r="BI264" s="142">
        <f t="shared" si="78"/>
        <v>0</v>
      </c>
      <c r="BJ264" s="13" t="s">
        <v>139</v>
      </c>
      <c r="BK264" s="142">
        <f t="shared" si="79"/>
        <v>0</v>
      </c>
      <c r="BL264" s="13" t="s">
        <v>138</v>
      </c>
      <c r="BM264" s="141" t="s">
        <v>631</v>
      </c>
    </row>
    <row r="265" spans="2:65" s="1" customFormat="1" ht="21.75" customHeight="1">
      <c r="B265" s="28"/>
      <c r="C265" s="129" t="s">
        <v>632</v>
      </c>
      <c r="D265" s="129" t="s">
        <v>134</v>
      </c>
      <c r="E265" s="130" t="s">
        <v>633</v>
      </c>
      <c r="F265" s="131" t="s">
        <v>634</v>
      </c>
      <c r="G265" s="132" t="s">
        <v>228</v>
      </c>
      <c r="H265" s="133">
        <v>5</v>
      </c>
      <c r="I265" s="134"/>
      <c r="J265" s="135">
        <f t="shared" si="70"/>
        <v>0</v>
      </c>
      <c r="K265" s="136"/>
      <c r="L265" s="28"/>
      <c r="M265" s="137" t="s">
        <v>1</v>
      </c>
      <c r="N265" s="138" t="s">
        <v>43</v>
      </c>
      <c r="P265" s="139">
        <f t="shared" si="71"/>
        <v>0</v>
      </c>
      <c r="Q265" s="139">
        <v>0</v>
      </c>
      <c r="R265" s="139">
        <f t="shared" si="72"/>
        <v>0</v>
      </c>
      <c r="S265" s="139">
        <v>0</v>
      </c>
      <c r="T265" s="140">
        <f t="shared" si="73"/>
        <v>0</v>
      </c>
      <c r="AR265" s="141" t="s">
        <v>138</v>
      </c>
      <c r="AT265" s="141" t="s">
        <v>134</v>
      </c>
      <c r="AU265" s="141" t="s">
        <v>139</v>
      </c>
      <c r="AY265" s="13" t="s">
        <v>131</v>
      </c>
      <c r="BE265" s="142">
        <f t="shared" si="74"/>
        <v>0</v>
      </c>
      <c r="BF265" s="142">
        <f t="shared" si="75"/>
        <v>0</v>
      </c>
      <c r="BG265" s="142">
        <f t="shared" si="76"/>
        <v>0</v>
      </c>
      <c r="BH265" s="142">
        <f t="shared" si="77"/>
        <v>0</v>
      </c>
      <c r="BI265" s="142">
        <f t="shared" si="78"/>
        <v>0</v>
      </c>
      <c r="BJ265" s="13" t="s">
        <v>139</v>
      </c>
      <c r="BK265" s="142">
        <f t="shared" si="79"/>
        <v>0</v>
      </c>
      <c r="BL265" s="13" t="s">
        <v>138</v>
      </c>
      <c r="BM265" s="141" t="s">
        <v>635</v>
      </c>
    </row>
    <row r="266" spans="2:65" s="1" customFormat="1" ht="21.75" customHeight="1">
      <c r="B266" s="28"/>
      <c r="C266" s="129" t="s">
        <v>636</v>
      </c>
      <c r="D266" s="129" t="s">
        <v>134</v>
      </c>
      <c r="E266" s="130" t="s">
        <v>637</v>
      </c>
      <c r="F266" s="131" t="s">
        <v>638</v>
      </c>
      <c r="G266" s="132" t="s">
        <v>228</v>
      </c>
      <c r="H266" s="133">
        <v>7</v>
      </c>
      <c r="I266" s="134"/>
      <c r="J266" s="135">
        <f t="shared" si="70"/>
        <v>0</v>
      </c>
      <c r="K266" s="136"/>
      <c r="L266" s="28"/>
      <c r="M266" s="137" t="s">
        <v>1</v>
      </c>
      <c r="N266" s="138" t="s">
        <v>43</v>
      </c>
      <c r="P266" s="139">
        <f t="shared" si="71"/>
        <v>0</v>
      </c>
      <c r="Q266" s="139">
        <v>0</v>
      </c>
      <c r="R266" s="139">
        <f t="shared" si="72"/>
        <v>0</v>
      </c>
      <c r="S266" s="139">
        <v>0</v>
      </c>
      <c r="T266" s="140">
        <f t="shared" si="73"/>
        <v>0</v>
      </c>
      <c r="AR266" s="141" t="s">
        <v>138</v>
      </c>
      <c r="AT266" s="141" t="s">
        <v>134</v>
      </c>
      <c r="AU266" s="141" t="s">
        <v>139</v>
      </c>
      <c r="AY266" s="13" t="s">
        <v>131</v>
      </c>
      <c r="BE266" s="142">
        <f t="shared" si="74"/>
        <v>0</v>
      </c>
      <c r="BF266" s="142">
        <f t="shared" si="75"/>
        <v>0</v>
      </c>
      <c r="BG266" s="142">
        <f t="shared" si="76"/>
        <v>0</v>
      </c>
      <c r="BH266" s="142">
        <f t="shared" si="77"/>
        <v>0</v>
      </c>
      <c r="BI266" s="142">
        <f t="shared" si="78"/>
        <v>0</v>
      </c>
      <c r="BJ266" s="13" t="s">
        <v>139</v>
      </c>
      <c r="BK266" s="142">
        <f t="shared" si="79"/>
        <v>0</v>
      </c>
      <c r="BL266" s="13" t="s">
        <v>138</v>
      </c>
      <c r="BM266" s="141" t="s">
        <v>639</v>
      </c>
    </row>
    <row r="267" spans="2:65" s="1" customFormat="1" ht="16.5" customHeight="1">
      <c r="B267" s="28"/>
      <c r="C267" s="129" t="s">
        <v>640</v>
      </c>
      <c r="D267" s="129" t="s">
        <v>134</v>
      </c>
      <c r="E267" s="130" t="s">
        <v>641</v>
      </c>
      <c r="F267" s="131" t="s">
        <v>642</v>
      </c>
      <c r="G267" s="132" t="s">
        <v>228</v>
      </c>
      <c r="H267" s="133">
        <v>5</v>
      </c>
      <c r="I267" s="134"/>
      <c r="J267" s="135">
        <f t="shared" si="70"/>
        <v>0</v>
      </c>
      <c r="K267" s="136"/>
      <c r="L267" s="28"/>
      <c r="M267" s="137" t="s">
        <v>1</v>
      </c>
      <c r="N267" s="138" t="s">
        <v>43</v>
      </c>
      <c r="P267" s="139">
        <f t="shared" si="71"/>
        <v>0</v>
      </c>
      <c r="Q267" s="139">
        <v>0</v>
      </c>
      <c r="R267" s="139">
        <f t="shared" si="72"/>
        <v>0</v>
      </c>
      <c r="S267" s="139">
        <v>0</v>
      </c>
      <c r="T267" s="140">
        <f t="shared" si="73"/>
        <v>0</v>
      </c>
      <c r="AR267" s="141" t="s">
        <v>138</v>
      </c>
      <c r="AT267" s="141" t="s">
        <v>134</v>
      </c>
      <c r="AU267" s="141" t="s">
        <v>139</v>
      </c>
      <c r="AY267" s="13" t="s">
        <v>131</v>
      </c>
      <c r="BE267" s="142">
        <f t="shared" si="74"/>
        <v>0</v>
      </c>
      <c r="BF267" s="142">
        <f t="shared" si="75"/>
        <v>0</v>
      </c>
      <c r="BG267" s="142">
        <f t="shared" si="76"/>
        <v>0</v>
      </c>
      <c r="BH267" s="142">
        <f t="shared" si="77"/>
        <v>0</v>
      </c>
      <c r="BI267" s="142">
        <f t="shared" si="78"/>
        <v>0</v>
      </c>
      <c r="BJ267" s="13" t="s">
        <v>139</v>
      </c>
      <c r="BK267" s="142">
        <f t="shared" si="79"/>
        <v>0</v>
      </c>
      <c r="BL267" s="13" t="s">
        <v>138</v>
      </c>
      <c r="BM267" s="141" t="s">
        <v>643</v>
      </c>
    </row>
    <row r="268" spans="2:65" s="1" customFormat="1" ht="16.5" customHeight="1">
      <c r="B268" s="28"/>
      <c r="C268" s="129" t="s">
        <v>644</v>
      </c>
      <c r="D268" s="129" t="s">
        <v>134</v>
      </c>
      <c r="E268" s="130" t="s">
        <v>645</v>
      </c>
      <c r="F268" s="131" t="s">
        <v>646</v>
      </c>
      <c r="G268" s="132" t="s">
        <v>228</v>
      </c>
      <c r="H268" s="133">
        <v>4</v>
      </c>
      <c r="I268" s="134"/>
      <c r="J268" s="135">
        <f t="shared" si="70"/>
        <v>0</v>
      </c>
      <c r="K268" s="136"/>
      <c r="L268" s="28"/>
      <c r="M268" s="137" t="s">
        <v>1</v>
      </c>
      <c r="N268" s="138" t="s">
        <v>43</v>
      </c>
      <c r="P268" s="139">
        <f t="shared" si="71"/>
        <v>0</v>
      </c>
      <c r="Q268" s="139">
        <v>0</v>
      </c>
      <c r="R268" s="139">
        <f t="shared" si="72"/>
        <v>0</v>
      </c>
      <c r="S268" s="139">
        <v>0</v>
      </c>
      <c r="T268" s="140">
        <f t="shared" si="73"/>
        <v>0</v>
      </c>
      <c r="AR268" s="141" t="s">
        <v>138</v>
      </c>
      <c r="AT268" s="141" t="s">
        <v>134</v>
      </c>
      <c r="AU268" s="141" t="s">
        <v>139</v>
      </c>
      <c r="AY268" s="13" t="s">
        <v>131</v>
      </c>
      <c r="BE268" s="142">
        <f t="shared" si="74"/>
        <v>0</v>
      </c>
      <c r="BF268" s="142">
        <f t="shared" si="75"/>
        <v>0</v>
      </c>
      <c r="BG268" s="142">
        <f t="shared" si="76"/>
        <v>0</v>
      </c>
      <c r="BH268" s="142">
        <f t="shared" si="77"/>
        <v>0</v>
      </c>
      <c r="BI268" s="142">
        <f t="shared" si="78"/>
        <v>0</v>
      </c>
      <c r="BJ268" s="13" t="s">
        <v>139</v>
      </c>
      <c r="BK268" s="142">
        <f t="shared" si="79"/>
        <v>0</v>
      </c>
      <c r="BL268" s="13" t="s">
        <v>138</v>
      </c>
      <c r="BM268" s="141" t="s">
        <v>647</v>
      </c>
    </row>
    <row r="269" spans="2:65" s="1" customFormat="1" ht="24.15" customHeight="1">
      <c r="B269" s="28"/>
      <c r="C269" s="129" t="s">
        <v>648</v>
      </c>
      <c r="D269" s="129" t="s">
        <v>134</v>
      </c>
      <c r="E269" s="130" t="s">
        <v>649</v>
      </c>
      <c r="F269" s="131" t="s">
        <v>650</v>
      </c>
      <c r="G269" s="132" t="s">
        <v>228</v>
      </c>
      <c r="H269" s="133">
        <v>1</v>
      </c>
      <c r="I269" s="134"/>
      <c r="J269" s="135">
        <f t="shared" si="70"/>
        <v>0</v>
      </c>
      <c r="K269" s="136"/>
      <c r="L269" s="28"/>
      <c r="M269" s="137" t="s">
        <v>1</v>
      </c>
      <c r="N269" s="138" t="s">
        <v>43</v>
      </c>
      <c r="P269" s="139">
        <f t="shared" si="71"/>
        <v>0</v>
      </c>
      <c r="Q269" s="139">
        <v>0</v>
      </c>
      <c r="R269" s="139">
        <f t="shared" si="72"/>
        <v>0</v>
      </c>
      <c r="S269" s="139">
        <v>0</v>
      </c>
      <c r="T269" s="140">
        <f t="shared" si="73"/>
        <v>0</v>
      </c>
      <c r="AR269" s="141" t="s">
        <v>138</v>
      </c>
      <c r="AT269" s="141" t="s">
        <v>134</v>
      </c>
      <c r="AU269" s="141" t="s">
        <v>139</v>
      </c>
      <c r="AY269" s="13" t="s">
        <v>131</v>
      </c>
      <c r="BE269" s="142">
        <f t="shared" si="74"/>
        <v>0</v>
      </c>
      <c r="BF269" s="142">
        <f t="shared" si="75"/>
        <v>0</v>
      </c>
      <c r="BG269" s="142">
        <f t="shared" si="76"/>
        <v>0</v>
      </c>
      <c r="BH269" s="142">
        <f t="shared" si="77"/>
        <v>0</v>
      </c>
      <c r="BI269" s="142">
        <f t="shared" si="78"/>
        <v>0</v>
      </c>
      <c r="BJ269" s="13" t="s">
        <v>139</v>
      </c>
      <c r="BK269" s="142">
        <f t="shared" si="79"/>
        <v>0</v>
      </c>
      <c r="BL269" s="13" t="s">
        <v>138</v>
      </c>
      <c r="BM269" s="141" t="s">
        <v>651</v>
      </c>
    </row>
    <row r="270" spans="2:65" s="1" customFormat="1" ht="24.15" customHeight="1">
      <c r="B270" s="28"/>
      <c r="C270" s="129" t="s">
        <v>652</v>
      </c>
      <c r="D270" s="129" t="s">
        <v>134</v>
      </c>
      <c r="E270" s="130" t="s">
        <v>653</v>
      </c>
      <c r="F270" s="131" t="s">
        <v>654</v>
      </c>
      <c r="G270" s="132" t="s">
        <v>228</v>
      </c>
      <c r="H270" s="133">
        <v>2</v>
      </c>
      <c r="I270" s="134"/>
      <c r="J270" s="135">
        <f t="shared" si="70"/>
        <v>0</v>
      </c>
      <c r="K270" s="136"/>
      <c r="L270" s="28"/>
      <c r="M270" s="137" t="s">
        <v>1</v>
      </c>
      <c r="N270" s="138" t="s">
        <v>43</v>
      </c>
      <c r="P270" s="139">
        <f t="shared" si="71"/>
        <v>0</v>
      </c>
      <c r="Q270" s="139">
        <v>0</v>
      </c>
      <c r="R270" s="139">
        <f t="shared" si="72"/>
        <v>0</v>
      </c>
      <c r="S270" s="139">
        <v>0</v>
      </c>
      <c r="T270" s="140">
        <f t="shared" si="73"/>
        <v>0</v>
      </c>
      <c r="AR270" s="141" t="s">
        <v>138</v>
      </c>
      <c r="AT270" s="141" t="s">
        <v>134</v>
      </c>
      <c r="AU270" s="141" t="s">
        <v>139</v>
      </c>
      <c r="AY270" s="13" t="s">
        <v>131</v>
      </c>
      <c r="BE270" s="142">
        <f t="shared" si="74"/>
        <v>0</v>
      </c>
      <c r="BF270" s="142">
        <f t="shared" si="75"/>
        <v>0</v>
      </c>
      <c r="BG270" s="142">
        <f t="shared" si="76"/>
        <v>0</v>
      </c>
      <c r="BH270" s="142">
        <f t="shared" si="77"/>
        <v>0</v>
      </c>
      <c r="BI270" s="142">
        <f t="shared" si="78"/>
        <v>0</v>
      </c>
      <c r="BJ270" s="13" t="s">
        <v>139</v>
      </c>
      <c r="BK270" s="142">
        <f t="shared" si="79"/>
        <v>0</v>
      </c>
      <c r="BL270" s="13" t="s">
        <v>138</v>
      </c>
      <c r="BM270" s="141" t="s">
        <v>655</v>
      </c>
    </row>
    <row r="271" spans="2:65" s="1" customFormat="1" ht="24.15" customHeight="1">
      <c r="B271" s="28"/>
      <c r="C271" s="129" t="s">
        <v>656</v>
      </c>
      <c r="D271" s="129" t="s">
        <v>134</v>
      </c>
      <c r="E271" s="130" t="s">
        <v>657</v>
      </c>
      <c r="F271" s="131" t="s">
        <v>658</v>
      </c>
      <c r="G271" s="132" t="s">
        <v>228</v>
      </c>
      <c r="H271" s="133">
        <v>1</v>
      </c>
      <c r="I271" s="134"/>
      <c r="J271" s="135">
        <f t="shared" si="70"/>
        <v>0</v>
      </c>
      <c r="K271" s="136"/>
      <c r="L271" s="28"/>
      <c r="M271" s="137" t="s">
        <v>1</v>
      </c>
      <c r="N271" s="138" t="s">
        <v>43</v>
      </c>
      <c r="P271" s="139">
        <f t="shared" si="71"/>
        <v>0</v>
      </c>
      <c r="Q271" s="139">
        <v>3.4000000000000002E-4</v>
      </c>
      <c r="R271" s="139">
        <f t="shared" si="72"/>
        <v>3.4000000000000002E-4</v>
      </c>
      <c r="S271" s="139">
        <v>0</v>
      </c>
      <c r="T271" s="140">
        <f t="shared" si="73"/>
        <v>0</v>
      </c>
      <c r="AR271" s="141" t="s">
        <v>138</v>
      </c>
      <c r="AT271" s="141" t="s">
        <v>134</v>
      </c>
      <c r="AU271" s="141" t="s">
        <v>139</v>
      </c>
      <c r="AY271" s="13" t="s">
        <v>131</v>
      </c>
      <c r="BE271" s="142">
        <f t="shared" si="74"/>
        <v>0</v>
      </c>
      <c r="BF271" s="142">
        <f t="shared" si="75"/>
        <v>0</v>
      </c>
      <c r="BG271" s="142">
        <f t="shared" si="76"/>
        <v>0</v>
      </c>
      <c r="BH271" s="142">
        <f t="shared" si="77"/>
        <v>0</v>
      </c>
      <c r="BI271" s="142">
        <f t="shared" si="78"/>
        <v>0</v>
      </c>
      <c r="BJ271" s="13" t="s">
        <v>139</v>
      </c>
      <c r="BK271" s="142">
        <f t="shared" si="79"/>
        <v>0</v>
      </c>
      <c r="BL271" s="13" t="s">
        <v>138</v>
      </c>
      <c r="BM271" s="141" t="s">
        <v>659</v>
      </c>
    </row>
    <row r="272" spans="2:65" s="1" customFormat="1" ht="24.15" customHeight="1">
      <c r="B272" s="28"/>
      <c r="C272" s="129" t="s">
        <v>660</v>
      </c>
      <c r="D272" s="129" t="s">
        <v>134</v>
      </c>
      <c r="E272" s="130" t="s">
        <v>661</v>
      </c>
      <c r="F272" s="131" t="s">
        <v>662</v>
      </c>
      <c r="G272" s="132" t="s">
        <v>228</v>
      </c>
      <c r="H272" s="133">
        <v>1</v>
      </c>
      <c r="I272" s="134"/>
      <c r="J272" s="135">
        <f t="shared" si="70"/>
        <v>0</v>
      </c>
      <c r="K272" s="136"/>
      <c r="L272" s="28"/>
      <c r="M272" s="137" t="s">
        <v>1</v>
      </c>
      <c r="N272" s="138" t="s">
        <v>43</v>
      </c>
      <c r="P272" s="139">
        <f t="shared" si="71"/>
        <v>0</v>
      </c>
      <c r="Q272" s="139">
        <v>0</v>
      </c>
      <c r="R272" s="139">
        <f t="shared" si="72"/>
        <v>0</v>
      </c>
      <c r="S272" s="139">
        <v>0</v>
      </c>
      <c r="T272" s="140">
        <f t="shared" si="73"/>
        <v>0</v>
      </c>
      <c r="AR272" s="141" t="s">
        <v>138</v>
      </c>
      <c r="AT272" s="141" t="s">
        <v>134</v>
      </c>
      <c r="AU272" s="141" t="s">
        <v>139</v>
      </c>
      <c r="AY272" s="13" t="s">
        <v>131</v>
      </c>
      <c r="BE272" s="142">
        <f t="shared" si="74"/>
        <v>0</v>
      </c>
      <c r="BF272" s="142">
        <f t="shared" si="75"/>
        <v>0</v>
      </c>
      <c r="BG272" s="142">
        <f t="shared" si="76"/>
        <v>0</v>
      </c>
      <c r="BH272" s="142">
        <f t="shared" si="77"/>
        <v>0</v>
      </c>
      <c r="BI272" s="142">
        <f t="shared" si="78"/>
        <v>0</v>
      </c>
      <c r="BJ272" s="13" t="s">
        <v>139</v>
      </c>
      <c r="BK272" s="142">
        <f t="shared" si="79"/>
        <v>0</v>
      </c>
      <c r="BL272" s="13" t="s">
        <v>138</v>
      </c>
      <c r="BM272" s="141" t="s">
        <v>663</v>
      </c>
    </row>
    <row r="273" spans="2:65" s="1" customFormat="1" ht="24.15" customHeight="1">
      <c r="B273" s="28"/>
      <c r="C273" s="129" t="s">
        <v>664</v>
      </c>
      <c r="D273" s="129" t="s">
        <v>134</v>
      </c>
      <c r="E273" s="130" t="s">
        <v>665</v>
      </c>
      <c r="F273" s="131" t="s">
        <v>666</v>
      </c>
      <c r="G273" s="132" t="s">
        <v>228</v>
      </c>
      <c r="H273" s="133">
        <v>1</v>
      </c>
      <c r="I273" s="134"/>
      <c r="J273" s="135">
        <f t="shared" si="70"/>
        <v>0</v>
      </c>
      <c r="K273" s="136"/>
      <c r="L273" s="28"/>
      <c r="M273" s="137" t="s">
        <v>1</v>
      </c>
      <c r="N273" s="138" t="s">
        <v>43</v>
      </c>
      <c r="P273" s="139">
        <f t="shared" si="71"/>
        <v>0</v>
      </c>
      <c r="Q273" s="139">
        <v>2.1000000000000001E-4</v>
      </c>
      <c r="R273" s="139">
        <f t="shared" si="72"/>
        <v>2.1000000000000001E-4</v>
      </c>
      <c r="S273" s="139">
        <v>0</v>
      </c>
      <c r="T273" s="140">
        <f t="shared" si="73"/>
        <v>0</v>
      </c>
      <c r="AR273" s="141" t="s">
        <v>138</v>
      </c>
      <c r="AT273" s="141" t="s">
        <v>134</v>
      </c>
      <c r="AU273" s="141" t="s">
        <v>139</v>
      </c>
      <c r="AY273" s="13" t="s">
        <v>131</v>
      </c>
      <c r="BE273" s="142">
        <f t="shared" si="74"/>
        <v>0</v>
      </c>
      <c r="BF273" s="142">
        <f t="shared" si="75"/>
        <v>0</v>
      </c>
      <c r="BG273" s="142">
        <f t="shared" si="76"/>
        <v>0</v>
      </c>
      <c r="BH273" s="142">
        <f t="shared" si="77"/>
        <v>0</v>
      </c>
      <c r="BI273" s="142">
        <f t="shared" si="78"/>
        <v>0</v>
      </c>
      <c r="BJ273" s="13" t="s">
        <v>139</v>
      </c>
      <c r="BK273" s="142">
        <f t="shared" si="79"/>
        <v>0</v>
      </c>
      <c r="BL273" s="13" t="s">
        <v>138</v>
      </c>
      <c r="BM273" s="141" t="s">
        <v>667</v>
      </c>
    </row>
    <row r="274" spans="2:65" s="1" customFormat="1" ht="24.15" customHeight="1">
      <c r="B274" s="28"/>
      <c r="C274" s="129" t="s">
        <v>668</v>
      </c>
      <c r="D274" s="129" t="s">
        <v>134</v>
      </c>
      <c r="E274" s="130" t="s">
        <v>669</v>
      </c>
      <c r="F274" s="131" t="s">
        <v>670</v>
      </c>
      <c r="G274" s="132" t="s">
        <v>228</v>
      </c>
      <c r="H274" s="133">
        <v>1</v>
      </c>
      <c r="I274" s="134"/>
      <c r="J274" s="135">
        <f t="shared" si="70"/>
        <v>0</v>
      </c>
      <c r="K274" s="136"/>
      <c r="L274" s="28"/>
      <c r="M274" s="137" t="s">
        <v>1</v>
      </c>
      <c r="N274" s="138" t="s">
        <v>43</v>
      </c>
      <c r="P274" s="139">
        <f t="shared" si="71"/>
        <v>0</v>
      </c>
      <c r="Q274" s="139">
        <v>0</v>
      </c>
      <c r="R274" s="139">
        <f t="shared" si="72"/>
        <v>0</v>
      </c>
      <c r="S274" s="139">
        <v>0</v>
      </c>
      <c r="T274" s="140">
        <f t="shared" si="73"/>
        <v>0</v>
      </c>
      <c r="AR274" s="141" t="s">
        <v>138</v>
      </c>
      <c r="AT274" s="141" t="s">
        <v>134</v>
      </c>
      <c r="AU274" s="141" t="s">
        <v>139</v>
      </c>
      <c r="AY274" s="13" t="s">
        <v>131</v>
      </c>
      <c r="BE274" s="142">
        <f t="shared" si="74"/>
        <v>0</v>
      </c>
      <c r="BF274" s="142">
        <f t="shared" si="75"/>
        <v>0</v>
      </c>
      <c r="BG274" s="142">
        <f t="shared" si="76"/>
        <v>0</v>
      </c>
      <c r="BH274" s="142">
        <f t="shared" si="77"/>
        <v>0</v>
      </c>
      <c r="BI274" s="142">
        <f t="shared" si="78"/>
        <v>0</v>
      </c>
      <c r="BJ274" s="13" t="s">
        <v>139</v>
      </c>
      <c r="BK274" s="142">
        <f t="shared" si="79"/>
        <v>0</v>
      </c>
      <c r="BL274" s="13" t="s">
        <v>138</v>
      </c>
      <c r="BM274" s="141" t="s">
        <v>671</v>
      </c>
    </row>
    <row r="275" spans="2:65" s="1" customFormat="1" ht="16.5" customHeight="1">
      <c r="B275" s="28"/>
      <c r="C275" s="129" t="s">
        <v>672</v>
      </c>
      <c r="D275" s="129" t="s">
        <v>134</v>
      </c>
      <c r="E275" s="130" t="s">
        <v>673</v>
      </c>
      <c r="F275" s="131" t="s">
        <v>674</v>
      </c>
      <c r="G275" s="132" t="s">
        <v>295</v>
      </c>
      <c r="H275" s="133">
        <v>1</v>
      </c>
      <c r="I275" s="134"/>
      <c r="J275" s="135">
        <f t="shared" si="70"/>
        <v>0</v>
      </c>
      <c r="K275" s="136"/>
      <c r="L275" s="28"/>
      <c r="M275" s="137" t="s">
        <v>1</v>
      </c>
      <c r="N275" s="138" t="s">
        <v>43</v>
      </c>
      <c r="P275" s="139">
        <f t="shared" si="71"/>
        <v>0</v>
      </c>
      <c r="Q275" s="139">
        <v>5.5999999999999995E-4</v>
      </c>
      <c r="R275" s="139">
        <f t="shared" si="72"/>
        <v>5.5999999999999995E-4</v>
      </c>
      <c r="S275" s="139">
        <v>0</v>
      </c>
      <c r="T275" s="140">
        <f t="shared" si="73"/>
        <v>0</v>
      </c>
      <c r="AR275" s="141" t="s">
        <v>138</v>
      </c>
      <c r="AT275" s="141" t="s">
        <v>134</v>
      </c>
      <c r="AU275" s="141" t="s">
        <v>139</v>
      </c>
      <c r="AY275" s="13" t="s">
        <v>131</v>
      </c>
      <c r="BE275" s="142">
        <f t="shared" si="74"/>
        <v>0</v>
      </c>
      <c r="BF275" s="142">
        <f t="shared" si="75"/>
        <v>0</v>
      </c>
      <c r="BG275" s="142">
        <f t="shared" si="76"/>
        <v>0</v>
      </c>
      <c r="BH275" s="142">
        <f t="shared" si="77"/>
        <v>0</v>
      </c>
      <c r="BI275" s="142">
        <f t="shared" si="78"/>
        <v>0</v>
      </c>
      <c r="BJ275" s="13" t="s">
        <v>139</v>
      </c>
      <c r="BK275" s="142">
        <f t="shared" si="79"/>
        <v>0</v>
      </c>
      <c r="BL275" s="13" t="s">
        <v>138</v>
      </c>
      <c r="BM275" s="141" t="s">
        <v>675</v>
      </c>
    </row>
    <row r="276" spans="2:65" s="1" customFormat="1" ht="16.5" customHeight="1">
      <c r="B276" s="28"/>
      <c r="C276" s="129" t="s">
        <v>676</v>
      </c>
      <c r="D276" s="129" t="s">
        <v>134</v>
      </c>
      <c r="E276" s="130" t="s">
        <v>677</v>
      </c>
      <c r="F276" s="131" t="s">
        <v>678</v>
      </c>
      <c r="G276" s="132" t="s">
        <v>168</v>
      </c>
      <c r="H276" s="133">
        <v>2.4</v>
      </c>
      <c r="I276" s="134"/>
      <c r="J276" s="135">
        <f t="shared" si="70"/>
        <v>0</v>
      </c>
      <c r="K276" s="136"/>
      <c r="L276" s="28"/>
      <c r="M276" s="137" t="s">
        <v>1</v>
      </c>
      <c r="N276" s="138" t="s">
        <v>43</v>
      </c>
      <c r="P276" s="139">
        <f t="shared" si="71"/>
        <v>0</v>
      </c>
      <c r="Q276" s="139">
        <v>0</v>
      </c>
      <c r="R276" s="139">
        <f t="shared" si="72"/>
        <v>0</v>
      </c>
      <c r="S276" s="139">
        <v>0</v>
      </c>
      <c r="T276" s="140">
        <f t="shared" si="73"/>
        <v>0</v>
      </c>
      <c r="AR276" s="141" t="s">
        <v>138</v>
      </c>
      <c r="AT276" s="141" t="s">
        <v>134</v>
      </c>
      <c r="AU276" s="141" t="s">
        <v>139</v>
      </c>
      <c r="AY276" s="13" t="s">
        <v>131</v>
      </c>
      <c r="BE276" s="142">
        <f t="shared" si="74"/>
        <v>0</v>
      </c>
      <c r="BF276" s="142">
        <f t="shared" si="75"/>
        <v>0</v>
      </c>
      <c r="BG276" s="142">
        <f t="shared" si="76"/>
        <v>0</v>
      </c>
      <c r="BH276" s="142">
        <f t="shared" si="77"/>
        <v>0</v>
      </c>
      <c r="BI276" s="142">
        <f t="shared" si="78"/>
        <v>0</v>
      </c>
      <c r="BJ276" s="13" t="s">
        <v>139</v>
      </c>
      <c r="BK276" s="142">
        <f t="shared" si="79"/>
        <v>0</v>
      </c>
      <c r="BL276" s="13" t="s">
        <v>138</v>
      </c>
      <c r="BM276" s="141" t="s">
        <v>679</v>
      </c>
    </row>
    <row r="277" spans="2:65" s="1" customFormat="1" ht="37.799999999999997" customHeight="1">
      <c r="B277" s="28"/>
      <c r="C277" s="143" t="s">
        <v>680</v>
      </c>
      <c r="D277" s="143" t="s">
        <v>231</v>
      </c>
      <c r="E277" s="144" t="s">
        <v>681</v>
      </c>
      <c r="F277" s="145" t="s">
        <v>682</v>
      </c>
      <c r="G277" s="146" t="s">
        <v>336</v>
      </c>
      <c r="H277" s="147">
        <v>1</v>
      </c>
      <c r="I277" s="148"/>
      <c r="J277" s="149">
        <f t="shared" si="70"/>
        <v>0</v>
      </c>
      <c r="K277" s="150"/>
      <c r="L277" s="151"/>
      <c r="M277" s="152" t="s">
        <v>1</v>
      </c>
      <c r="N277" s="153" t="s">
        <v>43</v>
      </c>
      <c r="P277" s="139">
        <f t="shared" si="71"/>
        <v>0</v>
      </c>
      <c r="Q277" s="139">
        <v>0</v>
      </c>
      <c r="R277" s="139">
        <f t="shared" si="72"/>
        <v>0</v>
      </c>
      <c r="S277" s="139">
        <v>0</v>
      </c>
      <c r="T277" s="140">
        <f t="shared" si="73"/>
        <v>0</v>
      </c>
      <c r="AR277" s="141" t="s">
        <v>165</v>
      </c>
      <c r="AT277" s="141" t="s">
        <v>231</v>
      </c>
      <c r="AU277" s="141" t="s">
        <v>139</v>
      </c>
      <c r="AY277" s="13" t="s">
        <v>131</v>
      </c>
      <c r="BE277" s="142">
        <f t="shared" si="74"/>
        <v>0</v>
      </c>
      <c r="BF277" s="142">
        <f t="shared" si="75"/>
        <v>0</v>
      </c>
      <c r="BG277" s="142">
        <f t="shared" si="76"/>
        <v>0</v>
      </c>
      <c r="BH277" s="142">
        <f t="shared" si="77"/>
        <v>0</v>
      </c>
      <c r="BI277" s="142">
        <f t="shared" si="78"/>
        <v>0</v>
      </c>
      <c r="BJ277" s="13" t="s">
        <v>139</v>
      </c>
      <c r="BK277" s="142">
        <f t="shared" si="79"/>
        <v>0</v>
      </c>
      <c r="BL277" s="13" t="s">
        <v>138</v>
      </c>
      <c r="BM277" s="141" t="s">
        <v>683</v>
      </c>
    </row>
    <row r="278" spans="2:65" s="1" customFormat="1" ht="16.5" customHeight="1">
      <c r="B278" s="28"/>
      <c r="C278" s="143" t="s">
        <v>684</v>
      </c>
      <c r="D278" s="143" t="s">
        <v>231</v>
      </c>
      <c r="E278" s="144" t="s">
        <v>685</v>
      </c>
      <c r="F278" s="145" t="s">
        <v>686</v>
      </c>
      <c r="G278" s="146" t="s">
        <v>336</v>
      </c>
      <c r="H278" s="147">
        <v>1</v>
      </c>
      <c r="I278" s="148"/>
      <c r="J278" s="149">
        <f t="shared" si="70"/>
        <v>0</v>
      </c>
      <c r="K278" s="150"/>
      <c r="L278" s="151"/>
      <c r="M278" s="152" t="s">
        <v>1</v>
      </c>
      <c r="N278" s="153" t="s">
        <v>43</v>
      </c>
      <c r="P278" s="139">
        <f t="shared" si="71"/>
        <v>0</v>
      </c>
      <c r="Q278" s="139">
        <v>0</v>
      </c>
      <c r="R278" s="139">
        <f t="shared" si="72"/>
        <v>0</v>
      </c>
      <c r="S278" s="139">
        <v>0</v>
      </c>
      <c r="T278" s="140">
        <f t="shared" si="73"/>
        <v>0</v>
      </c>
      <c r="AR278" s="141" t="s">
        <v>165</v>
      </c>
      <c r="AT278" s="141" t="s">
        <v>231</v>
      </c>
      <c r="AU278" s="141" t="s">
        <v>139</v>
      </c>
      <c r="AY278" s="13" t="s">
        <v>131</v>
      </c>
      <c r="BE278" s="142">
        <f t="shared" si="74"/>
        <v>0</v>
      </c>
      <c r="BF278" s="142">
        <f t="shared" si="75"/>
        <v>0</v>
      </c>
      <c r="BG278" s="142">
        <f t="shared" si="76"/>
        <v>0</v>
      </c>
      <c r="BH278" s="142">
        <f t="shared" si="77"/>
        <v>0</v>
      </c>
      <c r="BI278" s="142">
        <f t="shared" si="78"/>
        <v>0</v>
      </c>
      <c r="BJ278" s="13" t="s">
        <v>139</v>
      </c>
      <c r="BK278" s="142">
        <f t="shared" si="79"/>
        <v>0</v>
      </c>
      <c r="BL278" s="13" t="s">
        <v>138</v>
      </c>
      <c r="BM278" s="141" t="s">
        <v>687</v>
      </c>
    </row>
    <row r="279" spans="2:65" s="1" customFormat="1" ht="16.5" customHeight="1">
      <c r="B279" s="28"/>
      <c r="C279" s="143" t="s">
        <v>688</v>
      </c>
      <c r="D279" s="143" t="s">
        <v>231</v>
      </c>
      <c r="E279" s="144" t="s">
        <v>689</v>
      </c>
      <c r="F279" s="145" t="s">
        <v>690</v>
      </c>
      <c r="G279" s="146" t="s">
        <v>336</v>
      </c>
      <c r="H279" s="147">
        <v>1</v>
      </c>
      <c r="I279" s="148"/>
      <c r="J279" s="149">
        <f t="shared" si="70"/>
        <v>0</v>
      </c>
      <c r="K279" s="150"/>
      <c r="L279" s="151"/>
      <c r="M279" s="152" t="s">
        <v>1</v>
      </c>
      <c r="N279" s="153" t="s">
        <v>43</v>
      </c>
      <c r="P279" s="139">
        <f t="shared" si="71"/>
        <v>0</v>
      </c>
      <c r="Q279" s="139">
        <v>0</v>
      </c>
      <c r="R279" s="139">
        <f t="shared" si="72"/>
        <v>0</v>
      </c>
      <c r="S279" s="139">
        <v>0</v>
      </c>
      <c r="T279" s="140">
        <f t="shared" si="73"/>
        <v>0</v>
      </c>
      <c r="AR279" s="141" t="s">
        <v>165</v>
      </c>
      <c r="AT279" s="141" t="s">
        <v>231</v>
      </c>
      <c r="AU279" s="141" t="s">
        <v>139</v>
      </c>
      <c r="AY279" s="13" t="s">
        <v>131</v>
      </c>
      <c r="BE279" s="142">
        <f t="shared" si="74"/>
        <v>0</v>
      </c>
      <c r="BF279" s="142">
        <f t="shared" si="75"/>
        <v>0</v>
      </c>
      <c r="BG279" s="142">
        <f t="shared" si="76"/>
        <v>0</v>
      </c>
      <c r="BH279" s="142">
        <f t="shared" si="77"/>
        <v>0</v>
      </c>
      <c r="BI279" s="142">
        <f t="shared" si="78"/>
        <v>0</v>
      </c>
      <c r="BJ279" s="13" t="s">
        <v>139</v>
      </c>
      <c r="BK279" s="142">
        <f t="shared" si="79"/>
        <v>0</v>
      </c>
      <c r="BL279" s="13" t="s">
        <v>138</v>
      </c>
      <c r="BM279" s="141" t="s">
        <v>691</v>
      </c>
    </row>
    <row r="280" spans="2:65" s="1" customFormat="1" ht="16.5" customHeight="1">
      <c r="B280" s="28"/>
      <c r="C280" s="143" t="s">
        <v>692</v>
      </c>
      <c r="D280" s="143" t="s">
        <v>231</v>
      </c>
      <c r="E280" s="144" t="s">
        <v>693</v>
      </c>
      <c r="F280" s="145" t="s">
        <v>694</v>
      </c>
      <c r="G280" s="146" t="s">
        <v>336</v>
      </c>
      <c r="H280" s="147">
        <v>1</v>
      </c>
      <c r="I280" s="148"/>
      <c r="J280" s="149">
        <f t="shared" si="70"/>
        <v>0</v>
      </c>
      <c r="K280" s="150"/>
      <c r="L280" s="151"/>
      <c r="M280" s="152" t="s">
        <v>1</v>
      </c>
      <c r="N280" s="153" t="s">
        <v>43</v>
      </c>
      <c r="P280" s="139">
        <f t="shared" si="71"/>
        <v>0</v>
      </c>
      <c r="Q280" s="139">
        <v>0</v>
      </c>
      <c r="R280" s="139">
        <f t="shared" si="72"/>
        <v>0</v>
      </c>
      <c r="S280" s="139">
        <v>0</v>
      </c>
      <c r="T280" s="140">
        <f t="shared" si="73"/>
        <v>0</v>
      </c>
      <c r="AR280" s="141" t="s">
        <v>165</v>
      </c>
      <c r="AT280" s="141" t="s">
        <v>231</v>
      </c>
      <c r="AU280" s="141" t="s">
        <v>139</v>
      </c>
      <c r="AY280" s="13" t="s">
        <v>131</v>
      </c>
      <c r="BE280" s="142">
        <f t="shared" si="74"/>
        <v>0</v>
      </c>
      <c r="BF280" s="142">
        <f t="shared" si="75"/>
        <v>0</v>
      </c>
      <c r="BG280" s="142">
        <f t="shared" si="76"/>
        <v>0</v>
      </c>
      <c r="BH280" s="142">
        <f t="shared" si="77"/>
        <v>0</v>
      </c>
      <c r="BI280" s="142">
        <f t="shared" si="78"/>
        <v>0</v>
      </c>
      <c r="BJ280" s="13" t="s">
        <v>139</v>
      </c>
      <c r="BK280" s="142">
        <f t="shared" si="79"/>
        <v>0</v>
      </c>
      <c r="BL280" s="13" t="s">
        <v>138</v>
      </c>
      <c r="BM280" s="141" t="s">
        <v>695</v>
      </c>
    </row>
    <row r="281" spans="2:65" s="1" customFormat="1" ht="16.5" customHeight="1">
      <c r="B281" s="28"/>
      <c r="C281" s="143" t="s">
        <v>696</v>
      </c>
      <c r="D281" s="143" t="s">
        <v>231</v>
      </c>
      <c r="E281" s="144" t="s">
        <v>697</v>
      </c>
      <c r="F281" s="145" t="s">
        <v>698</v>
      </c>
      <c r="G281" s="146" t="s">
        <v>137</v>
      </c>
      <c r="H281" s="147">
        <v>1</v>
      </c>
      <c r="I281" s="148"/>
      <c r="J281" s="149">
        <f t="shared" si="70"/>
        <v>0</v>
      </c>
      <c r="K281" s="150"/>
      <c r="L281" s="151"/>
      <c r="M281" s="152" t="s">
        <v>1</v>
      </c>
      <c r="N281" s="153" t="s">
        <v>43</v>
      </c>
      <c r="P281" s="139">
        <f t="shared" si="71"/>
        <v>0</v>
      </c>
      <c r="Q281" s="139">
        <v>0</v>
      </c>
      <c r="R281" s="139">
        <f t="shared" si="72"/>
        <v>0</v>
      </c>
      <c r="S281" s="139">
        <v>0</v>
      </c>
      <c r="T281" s="140">
        <f t="shared" si="73"/>
        <v>0</v>
      </c>
      <c r="AR281" s="141" t="s">
        <v>165</v>
      </c>
      <c r="AT281" s="141" t="s">
        <v>231</v>
      </c>
      <c r="AU281" s="141" t="s">
        <v>139</v>
      </c>
      <c r="AY281" s="13" t="s">
        <v>131</v>
      </c>
      <c r="BE281" s="142">
        <f t="shared" si="74"/>
        <v>0</v>
      </c>
      <c r="BF281" s="142">
        <f t="shared" si="75"/>
        <v>0</v>
      </c>
      <c r="BG281" s="142">
        <f t="shared" si="76"/>
        <v>0</v>
      </c>
      <c r="BH281" s="142">
        <f t="shared" si="77"/>
        <v>0</v>
      </c>
      <c r="BI281" s="142">
        <f t="shared" si="78"/>
        <v>0</v>
      </c>
      <c r="BJ281" s="13" t="s">
        <v>139</v>
      </c>
      <c r="BK281" s="142">
        <f t="shared" si="79"/>
        <v>0</v>
      </c>
      <c r="BL281" s="13" t="s">
        <v>138</v>
      </c>
      <c r="BM281" s="141" t="s">
        <v>699</v>
      </c>
    </row>
    <row r="282" spans="2:65" s="1" customFormat="1" ht="16.5" customHeight="1">
      <c r="B282" s="28"/>
      <c r="C282" s="129" t="s">
        <v>700</v>
      </c>
      <c r="D282" s="129" t="s">
        <v>134</v>
      </c>
      <c r="E282" s="130" t="s">
        <v>701</v>
      </c>
      <c r="F282" s="131" t="s">
        <v>702</v>
      </c>
      <c r="G282" s="132" t="s">
        <v>336</v>
      </c>
      <c r="H282" s="133">
        <v>1</v>
      </c>
      <c r="I282" s="134"/>
      <c r="J282" s="135">
        <f t="shared" si="70"/>
        <v>0</v>
      </c>
      <c r="K282" s="136"/>
      <c r="L282" s="28"/>
      <c r="M282" s="137" t="s">
        <v>1</v>
      </c>
      <c r="N282" s="138" t="s">
        <v>43</v>
      </c>
      <c r="P282" s="139">
        <f t="shared" si="71"/>
        <v>0</v>
      </c>
      <c r="Q282" s="139">
        <v>0</v>
      </c>
      <c r="R282" s="139">
        <f t="shared" si="72"/>
        <v>0</v>
      </c>
      <c r="S282" s="139">
        <v>0</v>
      </c>
      <c r="T282" s="140">
        <f t="shared" si="73"/>
        <v>0</v>
      </c>
      <c r="AR282" s="141" t="s">
        <v>138</v>
      </c>
      <c r="AT282" s="141" t="s">
        <v>134</v>
      </c>
      <c r="AU282" s="141" t="s">
        <v>139</v>
      </c>
      <c r="AY282" s="13" t="s">
        <v>131</v>
      </c>
      <c r="BE282" s="142">
        <f t="shared" si="74"/>
        <v>0</v>
      </c>
      <c r="BF282" s="142">
        <f t="shared" si="75"/>
        <v>0</v>
      </c>
      <c r="BG282" s="142">
        <f t="shared" si="76"/>
        <v>0</v>
      </c>
      <c r="BH282" s="142">
        <f t="shared" si="77"/>
        <v>0</v>
      </c>
      <c r="BI282" s="142">
        <f t="shared" si="78"/>
        <v>0</v>
      </c>
      <c r="BJ282" s="13" t="s">
        <v>139</v>
      </c>
      <c r="BK282" s="142">
        <f t="shared" si="79"/>
        <v>0</v>
      </c>
      <c r="BL282" s="13" t="s">
        <v>138</v>
      </c>
      <c r="BM282" s="141" t="s">
        <v>703</v>
      </c>
    </row>
    <row r="283" spans="2:65" s="1" customFormat="1" ht="24.15" customHeight="1">
      <c r="B283" s="28"/>
      <c r="C283" s="129" t="s">
        <v>704</v>
      </c>
      <c r="D283" s="129" t="s">
        <v>134</v>
      </c>
      <c r="E283" s="130" t="s">
        <v>705</v>
      </c>
      <c r="F283" s="131" t="s">
        <v>706</v>
      </c>
      <c r="G283" s="132" t="s">
        <v>336</v>
      </c>
      <c r="H283" s="133">
        <v>1</v>
      </c>
      <c r="I283" s="134"/>
      <c r="J283" s="135">
        <f t="shared" si="70"/>
        <v>0</v>
      </c>
      <c r="K283" s="136"/>
      <c r="L283" s="28"/>
      <c r="M283" s="137" t="s">
        <v>1</v>
      </c>
      <c r="N283" s="138" t="s">
        <v>43</v>
      </c>
      <c r="P283" s="139">
        <f t="shared" si="71"/>
        <v>0</v>
      </c>
      <c r="Q283" s="139">
        <v>0</v>
      </c>
      <c r="R283" s="139">
        <f t="shared" si="72"/>
        <v>0</v>
      </c>
      <c r="S283" s="139">
        <v>0</v>
      </c>
      <c r="T283" s="140">
        <f t="shared" si="73"/>
        <v>0</v>
      </c>
      <c r="AR283" s="141" t="s">
        <v>138</v>
      </c>
      <c r="AT283" s="141" t="s">
        <v>134</v>
      </c>
      <c r="AU283" s="141" t="s">
        <v>139</v>
      </c>
      <c r="AY283" s="13" t="s">
        <v>131</v>
      </c>
      <c r="BE283" s="142">
        <f t="shared" si="74"/>
        <v>0</v>
      </c>
      <c r="BF283" s="142">
        <f t="shared" si="75"/>
        <v>0</v>
      </c>
      <c r="BG283" s="142">
        <f t="shared" si="76"/>
        <v>0</v>
      </c>
      <c r="BH283" s="142">
        <f t="shared" si="77"/>
        <v>0</v>
      </c>
      <c r="BI283" s="142">
        <f t="shared" si="78"/>
        <v>0</v>
      </c>
      <c r="BJ283" s="13" t="s">
        <v>139</v>
      </c>
      <c r="BK283" s="142">
        <f t="shared" si="79"/>
        <v>0</v>
      </c>
      <c r="BL283" s="13" t="s">
        <v>138</v>
      </c>
      <c r="BM283" s="141" t="s">
        <v>707</v>
      </c>
    </row>
    <row r="284" spans="2:65" s="1" customFormat="1" ht="24.15" customHeight="1">
      <c r="B284" s="28"/>
      <c r="C284" s="129" t="s">
        <v>708</v>
      </c>
      <c r="D284" s="129" t="s">
        <v>134</v>
      </c>
      <c r="E284" s="130" t="s">
        <v>709</v>
      </c>
      <c r="F284" s="131" t="s">
        <v>710</v>
      </c>
      <c r="G284" s="132" t="s">
        <v>336</v>
      </c>
      <c r="H284" s="133">
        <v>1</v>
      </c>
      <c r="I284" s="134"/>
      <c r="J284" s="135">
        <f t="shared" si="70"/>
        <v>0</v>
      </c>
      <c r="K284" s="136"/>
      <c r="L284" s="28"/>
      <c r="M284" s="137" t="s">
        <v>1</v>
      </c>
      <c r="N284" s="138" t="s">
        <v>43</v>
      </c>
      <c r="P284" s="139">
        <f t="shared" si="71"/>
        <v>0</v>
      </c>
      <c r="Q284" s="139">
        <v>0</v>
      </c>
      <c r="R284" s="139">
        <f t="shared" si="72"/>
        <v>0</v>
      </c>
      <c r="S284" s="139">
        <v>0</v>
      </c>
      <c r="T284" s="140">
        <f t="shared" si="73"/>
        <v>0</v>
      </c>
      <c r="AR284" s="141" t="s">
        <v>138</v>
      </c>
      <c r="AT284" s="141" t="s">
        <v>134</v>
      </c>
      <c r="AU284" s="141" t="s">
        <v>139</v>
      </c>
      <c r="AY284" s="13" t="s">
        <v>131</v>
      </c>
      <c r="BE284" s="142">
        <f t="shared" si="74"/>
        <v>0</v>
      </c>
      <c r="BF284" s="142">
        <f t="shared" si="75"/>
        <v>0</v>
      </c>
      <c r="BG284" s="142">
        <f t="shared" si="76"/>
        <v>0</v>
      </c>
      <c r="BH284" s="142">
        <f t="shared" si="77"/>
        <v>0</v>
      </c>
      <c r="BI284" s="142">
        <f t="shared" si="78"/>
        <v>0</v>
      </c>
      <c r="BJ284" s="13" t="s">
        <v>139</v>
      </c>
      <c r="BK284" s="142">
        <f t="shared" si="79"/>
        <v>0</v>
      </c>
      <c r="BL284" s="13" t="s">
        <v>138</v>
      </c>
      <c r="BM284" s="141" t="s">
        <v>711</v>
      </c>
    </row>
    <row r="285" spans="2:65" s="1" customFormat="1" ht="24.15" customHeight="1">
      <c r="B285" s="28"/>
      <c r="C285" s="129" t="s">
        <v>712</v>
      </c>
      <c r="D285" s="129" t="s">
        <v>134</v>
      </c>
      <c r="E285" s="130" t="s">
        <v>713</v>
      </c>
      <c r="F285" s="131" t="s">
        <v>714</v>
      </c>
      <c r="G285" s="132" t="s">
        <v>258</v>
      </c>
      <c r="H285" s="154"/>
      <c r="I285" s="134"/>
      <c r="J285" s="135">
        <f t="shared" si="70"/>
        <v>0</v>
      </c>
      <c r="K285" s="136"/>
      <c r="L285" s="28"/>
      <c r="M285" s="137" t="s">
        <v>1</v>
      </c>
      <c r="N285" s="138" t="s">
        <v>43</v>
      </c>
      <c r="P285" s="139">
        <f t="shared" si="71"/>
        <v>0</v>
      </c>
      <c r="Q285" s="139">
        <v>0</v>
      </c>
      <c r="R285" s="139">
        <f t="shared" si="72"/>
        <v>0</v>
      </c>
      <c r="S285" s="139">
        <v>0</v>
      </c>
      <c r="T285" s="140">
        <f t="shared" si="73"/>
        <v>0</v>
      </c>
      <c r="AR285" s="141" t="s">
        <v>138</v>
      </c>
      <c r="AT285" s="141" t="s">
        <v>134</v>
      </c>
      <c r="AU285" s="141" t="s">
        <v>139</v>
      </c>
      <c r="AY285" s="13" t="s">
        <v>131</v>
      </c>
      <c r="BE285" s="142">
        <f t="shared" si="74"/>
        <v>0</v>
      </c>
      <c r="BF285" s="142">
        <f t="shared" si="75"/>
        <v>0</v>
      </c>
      <c r="BG285" s="142">
        <f t="shared" si="76"/>
        <v>0</v>
      </c>
      <c r="BH285" s="142">
        <f t="shared" si="77"/>
        <v>0</v>
      </c>
      <c r="BI285" s="142">
        <f t="shared" si="78"/>
        <v>0</v>
      </c>
      <c r="BJ285" s="13" t="s">
        <v>139</v>
      </c>
      <c r="BK285" s="142">
        <f t="shared" si="79"/>
        <v>0</v>
      </c>
      <c r="BL285" s="13" t="s">
        <v>138</v>
      </c>
      <c r="BM285" s="141" t="s">
        <v>715</v>
      </c>
    </row>
    <row r="286" spans="2:65" s="11" customFormat="1" ht="22.8" customHeight="1">
      <c r="B286" s="117"/>
      <c r="D286" s="118" t="s">
        <v>76</v>
      </c>
      <c r="E286" s="127" t="s">
        <v>716</v>
      </c>
      <c r="F286" s="127" t="s">
        <v>717</v>
      </c>
      <c r="I286" s="120"/>
      <c r="J286" s="128">
        <f>BK286</f>
        <v>0</v>
      </c>
      <c r="L286" s="117"/>
      <c r="M286" s="122"/>
      <c r="P286" s="123">
        <f>SUM(P287:P296)</f>
        <v>0</v>
      </c>
      <c r="R286" s="123">
        <f>SUM(R287:R296)</f>
        <v>0.5747826800000001</v>
      </c>
      <c r="T286" s="124">
        <f>SUM(T287:T296)</f>
        <v>0.65537959999999995</v>
      </c>
      <c r="AR286" s="118" t="s">
        <v>139</v>
      </c>
      <c r="AT286" s="125" t="s">
        <v>76</v>
      </c>
      <c r="AU286" s="125" t="s">
        <v>85</v>
      </c>
      <c r="AY286" s="118" t="s">
        <v>131</v>
      </c>
      <c r="BK286" s="126">
        <f>SUM(BK287:BK296)</f>
        <v>0</v>
      </c>
    </row>
    <row r="287" spans="2:65" s="1" customFormat="1" ht="16.5" customHeight="1">
      <c r="B287" s="28"/>
      <c r="C287" s="129" t="s">
        <v>718</v>
      </c>
      <c r="D287" s="129" t="s">
        <v>134</v>
      </c>
      <c r="E287" s="130" t="s">
        <v>719</v>
      </c>
      <c r="F287" s="131" t="s">
        <v>720</v>
      </c>
      <c r="G287" s="132" t="s">
        <v>150</v>
      </c>
      <c r="H287" s="133">
        <v>11.43</v>
      </c>
      <c r="I287" s="134"/>
      <c r="J287" s="135">
        <f t="shared" ref="J287:J296" si="80">ROUND(I287*H287,2)</f>
        <v>0</v>
      </c>
      <c r="K287" s="136"/>
      <c r="L287" s="28"/>
      <c r="M287" s="137" t="s">
        <v>1</v>
      </c>
      <c r="N287" s="138" t="s">
        <v>43</v>
      </c>
      <c r="P287" s="139">
        <f t="shared" ref="P287:P296" si="81">O287*H287</f>
        <v>0</v>
      </c>
      <c r="Q287" s="139">
        <v>0</v>
      </c>
      <c r="R287" s="139">
        <f t="shared" ref="R287:R296" si="82">Q287*H287</f>
        <v>0</v>
      </c>
      <c r="S287" s="139">
        <v>0</v>
      </c>
      <c r="T287" s="140">
        <f t="shared" ref="T287:T296" si="83">S287*H287</f>
        <v>0</v>
      </c>
      <c r="AR287" s="141" t="s">
        <v>138</v>
      </c>
      <c r="AT287" s="141" t="s">
        <v>134</v>
      </c>
      <c r="AU287" s="141" t="s">
        <v>139</v>
      </c>
      <c r="AY287" s="13" t="s">
        <v>131</v>
      </c>
      <c r="BE287" s="142">
        <f t="shared" ref="BE287:BE296" si="84">IF(N287="základní",J287,0)</f>
        <v>0</v>
      </c>
      <c r="BF287" s="142">
        <f t="shared" ref="BF287:BF296" si="85">IF(N287="snížená",J287,0)</f>
        <v>0</v>
      </c>
      <c r="BG287" s="142">
        <f t="shared" ref="BG287:BG296" si="86">IF(N287="zákl. přenesená",J287,0)</f>
        <v>0</v>
      </c>
      <c r="BH287" s="142">
        <f t="shared" ref="BH287:BH296" si="87">IF(N287="sníž. přenesená",J287,0)</f>
        <v>0</v>
      </c>
      <c r="BI287" s="142">
        <f t="shared" ref="BI287:BI296" si="88">IF(N287="nulová",J287,0)</f>
        <v>0</v>
      </c>
      <c r="BJ287" s="13" t="s">
        <v>139</v>
      </c>
      <c r="BK287" s="142">
        <f t="shared" ref="BK287:BK296" si="89">ROUND(I287*H287,2)</f>
        <v>0</v>
      </c>
      <c r="BL287" s="13" t="s">
        <v>138</v>
      </c>
      <c r="BM287" s="141" t="s">
        <v>721</v>
      </c>
    </row>
    <row r="288" spans="2:65" s="1" customFormat="1" ht="24.15" customHeight="1">
      <c r="B288" s="28"/>
      <c r="C288" s="129" t="s">
        <v>722</v>
      </c>
      <c r="D288" s="129" t="s">
        <v>134</v>
      </c>
      <c r="E288" s="130" t="s">
        <v>723</v>
      </c>
      <c r="F288" s="131" t="s">
        <v>724</v>
      </c>
      <c r="G288" s="132" t="s">
        <v>150</v>
      </c>
      <c r="H288" s="133">
        <v>11.43</v>
      </c>
      <c r="I288" s="134"/>
      <c r="J288" s="135">
        <f t="shared" si="80"/>
        <v>0</v>
      </c>
      <c r="K288" s="136"/>
      <c r="L288" s="28"/>
      <c r="M288" s="137" t="s">
        <v>1</v>
      </c>
      <c r="N288" s="138" t="s">
        <v>43</v>
      </c>
      <c r="P288" s="139">
        <f t="shared" si="81"/>
        <v>0</v>
      </c>
      <c r="Q288" s="139">
        <v>1.2E-2</v>
      </c>
      <c r="R288" s="139">
        <f t="shared" si="82"/>
        <v>0.13716</v>
      </c>
      <c r="S288" s="139">
        <v>0</v>
      </c>
      <c r="T288" s="140">
        <f t="shared" si="83"/>
        <v>0</v>
      </c>
      <c r="AR288" s="141" t="s">
        <v>138</v>
      </c>
      <c r="AT288" s="141" t="s">
        <v>134</v>
      </c>
      <c r="AU288" s="141" t="s">
        <v>139</v>
      </c>
      <c r="AY288" s="13" t="s">
        <v>131</v>
      </c>
      <c r="BE288" s="142">
        <f t="shared" si="84"/>
        <v>0</v>
      </c>
      <c r="BF288" s="142">
        <f t="shared" si="85"/>
        <v>0</v>
      </c>
      <c r="BG288" s="142">
        <f t="shared" si="86"/>
        <v>0</v>
      </c>
      <c r="BH288" s="142">
        <f t="shared" si="87"/>
        <v>0</v>
      </c>
      <c r="BI288" s="142">
        <f t="shared" si="88"/>
        <v>0</v>
      </c>
      <c r="BJ288" s="13" t="s">
        <v>139</v>
      </c>
      <c r="BK288" s="142">
        <f t="shared" si="89"/>
        <v>0</v>
      </c>
      <c r="BL288" s="13" t="s">
        <v>138</v>
      </c>
      <c r="BM288" s="141" t="s">
        <v>725</v>
      </c>
    </row>
    <row r="289" spans="2:65" s="1" customFormat="1" ht="33" customHeight="1">
      <c r="B289" s="28"/>
      <c r="C289" s="129" t="s">
        <v>726</v>
      </c>
      <c r="D289" s="129" t="s">
        <v>134</v>
      </c>
      <c r="E289" s="130" t="s">
        <v>727</v>
      </c>
      <c r="F289" s="131" t="s">
        <v>728</v>
      </c>
      <c r="G289" s="132" t="s">
        <v>168</v>
      </c>
      <c r="H289" s="133">
        <v>19.16</v>
      </c>
      <c r="I289" s="134"/>
      <c r="J289" s="135">
        <f t="shared" si="80"/>
        <v>0</v>
      </c>
      <c r="K289" s="136"/>
      <c r="L289" s="28"/>
      <c r="M289" s="137" t="s">
        <v>1</v>
      </c>
      <c r="N289" s="138" t="s">
        <v>43</v>
      </c>
      <c r="P289" s="139">
        <f t="shared" si="81"/>
        <v>0</v>
      </c>
      <c r="Q289" s="139">
        <v>4.2999999999999999E-4</v>
      </c>
      <c r="R289" s="139">
        <f t="shared" si="82"/>
        <v>8.2387999999999992E-3</v>
      </c>
      <c r="S289" s="139">
        <v>0</v>
      </c>
      <c r="T289" s="140">
        <f t="shared" si="83"/>
        <v>0</v>
      </c>
      <c r="AR289" s="141" t="s">
        <v>138</v>
      </c>
      <c r="AT289" s="141" t="s">
        <v>134</v>
      </c>
      <c r="AU289" s="141" t="s">
        <v>139</v>
      </c>
      <c r="AY289" s="13" t="s">
        <v>131</v>
      </c>
      <c r="BE289" s="142">
        <f t="shared" si="84"/>
        <v>0</v>
      </c>
      <c r="BF289" s="142">
        <f t="shared" si="85"/>
        <v>0</v>
      </c>
      <c r="BG289" s="142">
        <f t="shared" si="86"/>
        <v>0</v>
      </c>
      <c r="BH289" s="142">
        <f t="shared" si="87"/>
        <v>0</v>
      </c>
      <c r="BI289" s="142">
        <f t="shared" si="88"/>
        <v>0</v>
      </c>
      <c r="BJ289" s="13" t="s">
        <v>139</v>
      </c>
      <c r="BK289" s="142">
        <f t="shared" si="89"/>
        <v>0</v>
      </c>
      <c r="BL289" s="13" t="s">
        <v>138</v>
      </c>
      <c r="BM289" s="141" t="s">
        <v>729</v>
      </c>
    </row>
    <row r="290" spans="2:65" s="1" customFormat="1" ht="24.15" customHeight="1">
      <c r="B290" s="28"/>
      <c r="C290" s="143" t="s">
        <v>730</v>
      </c>
      <c r="D290" s="143" t="s">
        <v>231</v>
      </c>
      <c r="E290" s="144" t="s">
        <v>731</v>
      </c>
      <c r="F290" s="145" t="s">
        <v>732</v>
      </c>
      <c r="G290" s="146" t="s">
        <v>168</v>
      </c>
      <c r="H290" s="147">
        <v>21.076000000000001</v>
      </c>
      <c r="I290" s="148"/>
      <c r="J290" s="149">
        <f t="shared" si="80"/>
        <v>0</v>
      </c>
      <c r="K290" s="150"/>
      <c r="L290" s="151"/>
      <c r="M290" s="152" t="s">
        <v>1</v>
      </c>
      <c r="N290" s="153" t="s">
        <v>43</v>
      </c>
      <c r="P290" s="139">
        <f t="shared" si="81"/>
        <v>0</v>
      </c>
      <c r="Q290" s="139">
        <v>1.98E-3</v>
      </c>
      <c r="R290" s="139">
        <f t="shared" si="82"/>
        <v>4.173048E-2</v>
      </c>
      <c r="S290" s="139">
        <v>0</v>
      </c>
      <c r="T290" s="140">
        <f t="shared" si="83"/>
        <v>0</v>
      </c>
      <c r="AR290" s="141" t="s">
        <v>165</v>
      </c>
      <c r="AT290" s="141" t="s">
        <v>231</v>
      </c>
      <c r="AU290" s="141" t="s">
        <v>139</v>
      </c>
      <c r="AY290" s="13" t="s">
        <v>131</v>
      </c>
      <c r="BE290" s="142">
        <f t="shared" si="84"/>
        <v>0</v>
      </c>
      <c r="BF290" s="142">
        <f t="shared" si="85"/>
        <v>0</v>
      </c>
      <c r="BG290" s="142">
        <f t="shared" si="86"/>
        <v>0</v>
      </c>
      <c r="BH290" s="142">
        <f t="shared" si="87"/>
        <v>0</v>
      </c>
      <c r="BI290" s="142">
        <f t="shared" si="88"/>
        <v>0</v>
      </c>
      <c r="BJ290" s="13" t="s">
        <v>139</v>
      </c>
      <c r="BK290" s="142">
        <f t="shared" si="89"/>
        <v>0</v>
      </c>
      <c r="BL290" s="13" t="s">
        <v>138</v>
      </c>
      <c r="BM290" s="141" t="s">
        <v>733</v>
      </c>
    </row>
    <row r="291" spans="2:65" s="1" customFormat="1" ht="24.15" customHeight="1">
      <c r="B291" s="28"/>
      <c r="C291" s="129" t="s">
        <v>734</v>
      </c>
      <c r="D291" s="129" t="s">
        <v>134</v>
      </c>
      <c r="E291" s="130" t="s">
        <v>735</v>
      </c>
      <c r="F291" s="131" t="s">
        <v>736</v>
      </c>
      <c r="G291" s="132" t="s">
        <v>150</v>
      </c>
      <c r="H291" s="133">
        <v>7.88</v>
      </c>
      <c r="I291" s="134"/>
      <c r="J291" s="135">
        <f t="shared" si="80"/>
        <v>0</v>
      </c>
      <c r="K291" s="136"/>
      <c r="L291" s="28"/>
      <c r="M291" s="137" t="s">
        <v>1</v>
      </c>
      <c r="N291" s="138" t="s">
        <v>43</v>
      </c>
      <c r="P291" s="139">
        <f t="shared" si="81"/>
        <v>0</v>
      </c>
      <c r="Q291" s="139">
        <v>0</v>
      </c>
      <c r="R291" s="139">
        <f t="shared" si="82"/>
        <v>0</v>
      </c>
      <c r="S291" s="139">
        <v>8.3169999999999994E-2</v>
      </c>
      <c r="T291" s="140">
        <f t="shared" si="83"/>
        <v>0.65537959999999995</v>
      </c>
      <c r="AR291" s="141" t="s">
        <v>138</v>
      </c>
      <c r="AT291" s="141" t="s">
        <v>134</v>
      </c>
      <c r="AU291" s="141" t="s">
        <v>139</v>
      </c>
      <c r="AY291" s="13" t="s">
        <v>131</v>
      </c>
      <c r="BE291" s="142">
        <f t="shared" si="84"/>
        <v>0</v>
      </c>
      <c r="BF291" s="142">
        <f t="shared" si="85"/>
        <v>0</v>
      </c>
      <c r="BG291" s="142">
        <f t="shared" si="86"/>
        <v>0</v>
      </c>
      <c r="BH291" s="142">
        <f t="shared" si="87"/>
        <v>0</v>
      </c>
      <c r="BI291" s="142">
        <f t="shared" si="88"/>
        <v>0</v>
      </c>
      <c r="BJ291" s="13" t="s">
        <v>139</v>
      </c>
      <c r="BK291" s="142">
        <f t="shared" si="89"/>
        <v>0</v>
      </c>
      <c r="BL291" s="13" t="s">
        <v>138</v>
      </c>
      <c r="BM291" s="141" t="s">
        <v>737</v>
      </c>
    </row>
    <row r="292" spans="2:65" s="1" customFormat="1" ht="33" customHeight="1">
      <c r="B292" s="28"/>
      <c r="C292" s="129" t="s">
        <v>738</v>
      </c>
      <c r="D292" s="129" t="s">
        <v>134</v>
      </c>
      <c r="E292" s="130" t="s">
        <v>739</v>
      </c>
      <c r="F292" s="131" t="s">
        <v>740</v>
      </c>
      <c r="G292" s="132" t="s">
        <v>150</v>
      </c>
      <c r="H292" s="133">
        <v>11.43</v>
      </c>
      <c r="I292" s="134"/>
      <c r="J292" s="135">
        <f t="shared" si="80"/>
        <v>0</v>
      </c>
      <c r="K292" s="136"/>
      <c r="L292" s="28"/>
      <c r="M292" s="137" t="s">
        <v>1</v>
      </c>
      <c r="N292" s="138" t="s">
        <v>43</v>
      </c>
      <c r="P292" s="139">
        <f t="shared" si="81"/>
        <v>0</v>
      </c>
      <c r="Q292" s="139">
        <v>9.0900000000000009E-3</v>
      </c>
      <c r="R292" s="139">
        <f t="shared" si="82"/>
        <v>0.10389870000000001</v>
      </c>
      <c r="S292" s="139">
        <v>0</v>
      </c>
      <c r="T292" s="140">
        <f t="shared" si="83"/>
        <v>0</v>
      </c>
      <c r="AR292" s="141" t="s">
        <v>138</v>
      </c>
      <c r="AT292" s="141" t="s">
        <v>134</v>
      </c>
      <c r="AU292" s="141" t="s">
        <v>139</v>
      </c>
      <c r="AY292" s="13" t="s">
        <v>131</v>
      </c>
      <c r="BE292" s="142">
        <f t="shared" si="84"/>
        <v>0</v>
      </c>
      <c r="BF292" s="142">
        <f t="shared" si="85"/>
        <v>0</v>
      </c>
      <c r="BG292" s="142">
        <f t="shared" si="86"/>
        <v>0</v>
      </c>
      <c r="BH292" s="142">
        <f t="shared" si="87"/>
        <v>0</v>
      </c>
      <c r="BI292" s="142">
        <f t="shared" si="88"/>
        <v>0</v>
      </c>
      <c r="BJ292" s="13" t="s">
        <v>139</v>
      </c>
      <c r="BK292" s="142">
        <f t="shared" si="89"/>
        <v>0</v>
      </c>
      <c r="BL292" s="13" t="s">
        <v>138</v>
      </c>
      <c r="BM292" s="141" t="s">
        <v>741</v>
      </c>
    </row>
    <row r="293" spans="2:65" s="1" customFormat="1" ht="33" customHeight="1">
      <c r="B293" s="28"/>
      <c r="C293" s="143" t="s">
        <v>742</v>
      </c>
      <c r="D293" s="143" t="s">
        <v>231</v>
      </c>
      <c r="E293" s="144" t="s">
        <v>743</v>
      </c>
      <c r="F293" s="145" t="s">
        <v>744</v>
      </c>
      <c r="G293" s="146" t="s">
        <v>150</v>
      </c>
      <c r="H293" s="147">
        <v>12.573</v>
      </c>
      <c r="I293" s="148"/>
      <c r="J293" s="149">
        <f t="shared" si="80"/>
        <v>0</v>
      </c>
      <c r="K293" s="150"/>
      <c r="L293" s="151"/>
      <c r="M293" s="152" t="s">
        <v>1</v>
      </c>
      <c r="N293" s="153" t="s">
        <v>43</v>
      </c>
      <c r="P293" s="139">
        <f t="shared" si="81"/>
        <v>0</v>
      </c>
      <c r="Q293" s="139">
        <v>2.1999999999999999E-2</v>
      </c>
      <c r="R293" s="139">
        <f t="shared" si="82"/>
        <v>0.27660600000000002</v>
      </c>
      <c r="S293" s="139">
        <v>0</v>
      </c>
      <c r="T293" s="140">
        <f t="shared" si="83"/>
        <v>0</v>
      </c>
      <c r="AR293" s="141" t="s">
        <v>165</v>
      </c>
      <c r="AT293" s="141" t="s">
        <v>231</v>
      </c>
      <c r="AU293" s="141" t="s">
        <v>139</v>
      </c>
      <c r="AY293" s="13" t="s">
        <v>131</v>
      </c>
      <c r="BE293" s="142">
        <f t="shared" si="84"/>
        <v>0</v>
      </c>
      <c r="BF293" s="142">
        <f t="shared" si="85"/>
        <v>0</v>
      </c>
      <c r="BG293" s="142">
        <f t="shared" si="86"/>
        <v>0</v>
      </c>
      <c r="BH293" s="142">
        <f t="shared" si="87"/>
        <v>0</v>
      </c>
      <c r="BI293" s="142">
        <f t="shared" si="88"/>
        <v>0</v>
      </c>
      <c r="BJ293" s="13" t="s">
        <v>139</v>
      </c>
      <c r="BK293" s="142">
        <f t="shared" si="89"/>
        <v>0</v>
      </c>
      <c r="BL293" s="13" t="s">
        <v>138</v>
      </c>
      <c r="BM293" s="141" t="s">
        <v>745</v>
      </c>
    </row>
    <row r="294" spans="2:65" s="1" customFormat="1" ht="24.15" customHeight="1">
      <c r="B294" s="28"/>
      <c r="C294" s="129" t="s">
        <v>746</v>
      </c>
      <c r="D294" s="129" t="s">
        <v>134</v>
      </c>
      <c r="E294" s="130" t="s">
        <v>747</v>
      </c>
      <c r="F294" s="131" t="s">
        <v>748</v>
      </c>
      <c r="G294" s="132" t="s">
        <v>150</v>
      </c>
      <c r="H294" s="133">
        <v>4.08</v>
      </c>
      <c r="I294" s="134"/>
      <c r="J294" s="135">
        <f t="shared" si="80"/>
        <v>0</v>
      </c>
      <c r="K294" s="136"/>
      <c r="L294" s="28"/>
      <c r="M294" s="137" t="s">
        <v>1</v>
      </c>
      <c r="N294" s="138" t="s">
        <v>43</v>
      </c>
      <c r="P294" s="139">
        <f t="shared" si="81"/>
        <v>0</v>
      </c>
      <c r="Q294" s="139">
        <v>1.5E-3</v>
      </c>
      <c r="R294" s="139">
        <f t="shared" si="82"/>
        <v>6.1200000000000004E-3</v>
      </c>
      <c r="S294" s="139">
        <v>0</v>
      </c>
      <c r="T294" s="140">
        <f t="shared" si="83"/>
        <v>0</v>
      </c>
      <c r="AR294" s="141" t="s">
        <v>138</v>
      </c>
      <c r="AT294" s="141" t="s">
        <v>134</v>
      </c>
      <c r="AU294" s="141" t="s">
        <v>139</v>
      </c>
      <c r="AY294" s="13" t="s">
        <v>131</v>
      </c>
      <c r="BE294" s="142">
        <f t="shared" si="84"/>
        <v>0</v>
      </c>
      <c r="BF294" s="142">
        <f t="shared" si="85"/>
        <v>0</v>
      </c>
      <c r="BG294" s="142">
        <f t="shared" si="86"/>
        <v>0</v>
      </c>
      <c r="BH294" s="142">
        <f t="shared" si="87"/>
        <v>0</v>
      </c>
      <c r="BI294" s="142">
        <f t="shared" si="88"/>
        <v>0</v>
      </c>
      <c r="BJ294" s="13" t="s">
        <v>139</v>
      </c>
      <c r="BK294" s="142">
        <f t="shared" si="89"/>
        <v>0</v>
      </c>
      <c r="BL294" s="13" t="s">
        <v>138</v>
      </c>
      <c r="BM294" s="141" t="s">
        <v>749</v>
      </c>
    </row>
    <row r="295" spans="2:65" s="1" customFormat="1" ht="16.5" customHeight="1">
      <c r="B295" s="28"/>
      <c r="C295" s="129" t="s">
        <v>750</v>
      </c>
      <c r="D295" s="129" t="s">
        <v>134</v>
      </c>
      <c r="E295" s="130" t="s">
        <v>751</v>
      </c>
      <c r="F295" s="131" t="s">
        <v>752</v>
      </c>
      <c r="G295" s="132" t="s">
        <v>150</v>
      </c>
      <c r="H295" s="133">
        <v>11.43</v>
      </c>
      <c r="I295" s="134"/>
      <c r="J295" s="135">
        <f t="shared" si="80"/>
        <v>0</v>
      </c>
      <c r="K295" s="136"/>
      <c r="L295" s="28"/>
      <c r="M295" s="137" t="s">
        <v>1</v>
      </c>
      <c r="N295" s="138" t="s">
        <v>43</v>
      </c>
      <c r="P295" s="139">
        <f t="shared" si="81"/>
        <v>0</v>
      </c>
      <c r="Q295" s="139">
        <v>9.0000000000000006E-5</v>
      </c>
      <c r="R295" s="139">
        <f t="shared" si="82"/>
        <v>1.0287E-3</v>
      </c>
      <c r="S295" s="139">
        <v>0</v>
      </c>
      <c r="T295" s="140">
        <f t="shared" si="83"/>
        <v>0</v>
      </c>
      <c r="AR295" s="141" t="s">
        <v>138</v>
      </c>
      <c r="AT295" s="141" t="s">
        <v>134</v>
      </c>
      <c r="AU295" s="141" t="s">
        <v>139</v>
      </c>
      <c r="AY295" s="13" t="s">
        <v>131</v>
      </c>
      <c r="BE295" s="142">
        <f t="shared" si="84"/>
        <v>0</v>
      </c>
      <c r="BF295" s="142">
        <f t="shared" si="85"/>
        <v>0</v>
      </c>
      <c r="BG295" s="142">
        <f t="shared" si="86"/>
        <v>0</v>
      </c>
      <c r="BH295" s="142">
        <f t="shared" si="87"/>
        <v>0</v>
      </c>
      <c r="BI295" s="142">
        <f t="shared" si="88"/>
        <v>0</v>
      </c>
      <c r="BJ295" s="13" t="s">
        <v>139</v>
      </c>
      <c r="BK295" s="142">
        <f t="shared" si="89"/>
        <v>0</v>
      </c>
      <c r="BL295" s="13" t="s">
        <v>138</v>
      </c>
      <c r="BM295" s="141" t="s">
        <v>753</v>
      </c>
    </row>
    <row r="296" spans="2:65" s="1" customFormat="1" ht="24.15" customHeight="1">
      <c r="B296" s="28"/>
      <c r="C296" s="129" t="s">
        <v>754</v>
      </c>
      <c r="D296" s="129" t="s">
        <v>134</v>
      </c>
      <c r="E296" s="130" t="s">
        <v>755</v>
      </c>
      <c r="F296" s="131" t="s">
        <v>756</v>
      </c>
      <c r="G296" s="132" t="s">
        <v>258</v>
      </c>
      <c r="H296" s="154"/>
      <c r="I296" s="134"/>
      <c r="J296" s="135">
        <f t="shared" si="80"/>
        <v>0</v>
      </c>
      <c r="K296" s="136"/>
      <c r="L296" s="28"/>
      <c r="M296" s="137" t="s">
        <v>1</v>
      </c>
      <c r="N296" s="138" t="s">
        <v>43</v>
      </c>
      <c r="P296" s="139">
        <f t="shared" si="81"/>
        <v>0</v>
      </c>
      <c r="Q296" s="139">
        <v>0</v>
      </c>
      <c r="R296" s="139">
        <f t="shared" si="82"/>
        <v>0</v>
      </c>
      <c r="S296" s="139">
        <v>0</v>
      </c>
      <c r="T296" s="140">
        <f t="shared" si="83"/>
        <v>0</v>
      </c>
      <c r="AR296" s="141" t="s">
        <v>138</v>
      </c>
      <c r="AT296" s="141" t="s">
        <v>134</v>
      </c>
      <c r="AU296" s="141" t="s">
        <v>139</v>
      </c>
      <c r="AY296" s="13" t="s">
        <v>131</v>
      </c>
      <c r="BE296" s="142">
        <f t="shared" si="84"/>
        <v>0</v>
      </c>
      <c r="BF296" s="142">
        <f t="shared" si="85"/>
        <v>0</v>
      </c>
      <c r="BG296" s="142">
        <f t="shared" si="86"/>
        <v>0</v>
      </c>
      <c r="BH296" s="142">
        <f t="shared" si="87"/>
        <v>0</v>
      </c>
      <c r="BI296" s="142">
        <f t="shared" si="88"/>
        <v>0</v>
      </c>
      <c r="BJ296" s="13" t="s">
        <v>139</v>
      </c>
      <c r="BK296" s="142">
        <f t="shared" si="89"/>
        <v>0</v>
      </c>
      <c r="BL296" s="13" t="s">
        <v>138</v>
      </c>
      <c r="BM296" s="141" t="s">
        <v>757</v>
      </c>
    </row>
    <row r="297" spans="2:65" s="11" customFormat="1" ht="22.8" customHeight="1">
      <c r="B297" s="117"/>
      <c r="D297" s="118" t="s">
        <v>76</v>
      </c>
      <c r="E297" s="127" t="s">
        <v>758</v>
      </c>
      <c r="F297" s="127" t="s">
        <v>759</v>
      </c>
      <c r="I297" s="120"/>
      <c r="J297" s="128">
        <f>BK297</f>
        <v>0</v>
      </c>
      <c r="L297" s="117"/>
      <c r="M297" s="122"/>
      <c r="P297" s="123">
        <f>SUM(P298:P314)</f>
        <v>0</v>
      </c>
      <c r="R297" s="123">
        <f>SUM(R298:R314)</f>
        <v>0.1510252</v>
      </c>
      <c r="T297" s="124">
        <f>SUM(T298:T314)</f>
        <v>0</v>
      </c>
      <c r="AR297" s="118" t="s">
        <v>139</v>
      </c>
      <c r="AT297" s="125" t="s">
        <v>76</v>
      </c>
      <c r="AU297" s="125" t="s">
        <v>85</v>
      </c>
      <c r="AY297" s="118" t="s">
        <v>131</v>
      </c>
      <c r="BK297" s="126">
        <f>SUM(BK298:BK314)</f>
        <v>0</v>
      </c>
    </row>
    <row r="298" spans="2:65" s="1" customFormat="1" ht="24.15" customHeight="1">
      <c r="B298" s="28"/>
      <c r="C298" s="129" t="s">
        <v>760</v>
      </c>
      <c r="D298" s="129" t="s">
        <v>134</v>
      </c>
      <c r="E298" s="130" t="s">
        <v>761</v>
      </c>
      <c r="F298" s="131" t="s">
        <v>762</v>
      </c>
      <c r="G298" s="132" t="s">
        <v>150</v>
      </c>
      <c r="H298" s="133">
        <v>3.8</v>
      </c>
      <c r="I298" s="134"/>
      <c r="J298" s="135">
        <f t="shared" ref="J298:J314" si="90">ROUND(I298*H298,2)</f>
        <v>0</v>
      </c>
      <c r="K298" s="136"/>
      <c r="L298" s="28"/>
      <c r="M298" s="137" t="s">
        <v>1</v>
      </c>
      <c r="N298" s="138" t="s">
        <v>43</v>
      </c>
      <c r="P298" s="139">
        <f t="shared" ref="P298:P314" si="91">O298*H298</f>
        <v>0</v>
      </c>
      <c r="Q298" s="139">
        <v>0</v>
      </c>
      <c r="R298" s="139">
        <f t="shared" ref="R298:R314" si="92">Q298*H298</f>
        <v>0</v>
      </c>
      <c r="S298" s="139">
        <v>0</v>
      </c>
      <c r="T298" s="140">
        <f t="shared" ref="T298:T314" si="93">S298*H298</f>
        <v>0</v>
      </c>
      <c r="AR298" s="141" t="s">
        <v>138</v>
      </c>
      <c r="AT298" s="141" t="s">
        <v>134</v>
      </c>
      <c r="AU298" s="141" t="s">
        <v>139</v>
      </c>
      <c r="AY298" s="13" t="s">
        <v>131</v>
      </c>
      <c r="BE298" s="142">
        <f t="shared" ref="BE298:BE314" si="94">IF(N298="základní",J298,0)</f>
        <v>0</v>
      </c>
      <c r="BF298" s="142">
        <f t="shared" ref="BF298:BF314" si="95">IF(N298="snížená",J298,0)</f>
        <v>0</v>
      </c>
      <c r="BG298" s="142">
        <f t="shared" ref="BG298:BG314" si="96">IF(N298="zákl. přenesená",J298,0)</f>
        <v>0</v>
      </c>
      <c r="BH298" s="142">
        <f t="shared" ref="BH298:BH314" si="97">IF(N298="sníž. přenesená",J298,0)</f>
        <v>0</v>
      </c>
      <c r="BI298" s="142">
        <f t="shared" ref="BI298:BI314" si="98">IF(N298="nulová",J298,0)</f>
        <v>0</v>
      </c>
      <c r="BJ298" s="13" t="s">
        <v>139</v>
      </c>
      <c r="BK298" s="142">
        <f t="shared" ref="BK298:BK314" si="99">ROUND(I298*H298,2)</f>
        <v>0</v>
      </c>
      <c r="BL298" s="13" t="s">
        <v>138</v>
      </c>
      <c r="BM298" s="141" t="s">
        <v>763</v>
      </c>
    </row>
    <row r="299" spans="2:65" s="1" customFormat="1" ht="24.15" customHeight="1">
      <c r="B299" s="28"/>
      <c r="C299" s="129" t="s">
        <v>764</v>
      </c>
      <c r="D299" s="129" t="s">
        <v>134</v>
      </c>
      <c r="E299" s="130" t="s">
        <v>765</v>
      </c>
      <c r="F299" s="131" t="s">
        <v>766</v>
      </c>
      <c r="G299" s="132" t="s">
        <v>150</v>
      </c>
      <c r="H299" s="133">
        <v>18.7</v>
      </c>
      <c r="I299" s="134"/>
      <c r="J299" s="135">
        <f t="shared" si="90"/>
        <v>0</v>
      </c>
      <c r="K299" s="136"/>
      <c r="L299" s="28"/>
      <c r="M299" s="137" t="s">
        <v>1</v>
      </c>
      <c r="N299" s="138" t="s">
        <v>43</v>
      </c>
      <c r="P299" s="139">
        <f t="shared" si="91"/>
        <v>0</v>
      </c>
      <c r="Q299" s="139">
        <v>0</v>
      </c>
      <c r="R299" s="139">
        <f t="shared" si="92"/>
        <v>0</v>
      </c>
      <c r="S299" s="139">
        <v>0</v>
      </c>
      <c r="T299" s="140">
        <f t="shared" si="93"/>
        <v>0</v>
      </c>
      <c r="AR299" s="141" t="s">
        <v>138</v>
      </c>
      <c r="AT299" s="141" t="s">
        <v>134</v>
      </c>
      <c r="AU299" s="141" t="s">
        <v>139</v>
      </c>
      <c r="AY299" s="13" t="s">
        <v>131</v>
      </c>
      <c r="BE299" s="142">
        <f t="shared" si="94"/>
        <v>0</v>
      </c>
      <c r="BF299" s="142">
        <f t="shared" si="95"/>
        <v>0</v>
      </c>
      <c r="BG299" s="142">
        <f t="shared" si="96"/>
        <v>0</v>
      </c>
      <c r="BH299" s="142">
        <f t="shared" si="97"/>
        <v>0</v>
      </c>
      <c r="BI299" s="142">
        <f t="shared" si="98"/>
        <v>0</v>
      </c>
      <c r="BJ299" s="13" t="s">
        <v>139</v>
      </c>
      <c r="BK299" s="142">
        <f t="shared" si="99"/>
        <v>0</v>
      </c>
      <c r="BL299" s="13" t="s">
        <v>138</v>
      </c>
      <c r="BM299" s="141" t="s">
        <v>767</v>
      </c>
    </row>
    <row r="300" spans="2:65" s="1" customFormat="1" ht="24.15" customHeight="1">
      <c r="B300" s="28"/>
      <c r="C300" s="143" t="s">
        <v>768</v>
      </c>
      <c r="D300" s="143" t="s">
        <v>231</v>
      </c>
      <c r="E300" s="144" t="s">
        <v>769</v>
      </c>
      <c r="F300" s="145" t="s">
        <v>770</v>
      </c>
      <c r="G300" s="146" t="s">
        <v>150</v>
      </c>
      <c r="H300" s="147">
        <v>20.57</v>
      </c>
      <c r="I300" s="148"/>
      <c r="J300" s="149">
        <f t="shared" si="90"/>
        <v>0</v>
      </c>
      <c r="K300" s="150"/>
      <c r="L300" s="151"/>
      <c r="M300" s="152" t="s">
        <v>1</v>
      </c>
      <c r="N300" s="153" t="s">
        <v>43</v>
      </c>
      <c r="P300" s="139">
        <f t="shared" si="91"/>
        <v>0</v>
      </c>
      <c r="Q300" s="139">
        <v>6.0000000000000001E-3</v>
      </c>
      <c r="R300" s="139">
        <f t="shared" si="92"/>
        <v>0.12342</v>
      </c>
      <c r="S300" s="139">
        <v>0</v>
      </c>
      <c r="T300" s="140">
        <f t="shared" si="93"/>
        <v>0</v>
      </c>
      <c r="AR300" s="141" t="s">
        <v>165</v>
      </c>
      <c r="AT300" s="141" t="s">
        <v>231</v>
      </c>
      <c r="AU300" s="141" t="s">
        <v>139</v>
      </c>
      <c r="AY300" s="13" t="s">
        <v>131</v>
      </c>
      <c r="BE300" s="142">
        <f t="shared" si="94"/>
        <v>0</v>
      </c>
      <c r="BF300" s="142">
        <f t="shared" si="95"/>
        <v>0</v>
      </c>
      <c r="BG300" s="142">
        <f t="shared" si="96"/>
        <v>0</v>
      </c>
      <c r="BH300" s="142">
        <f t="shared" si="97"/>
        <v>0</v>
      </c>
      <c r="BI300" s="142">
        <f t="shared" si="98"/>
        <v>0</v>
      </c>
      <c r="BJ300" s="13" t="s">
        <v>139</v>
      </c>
      <c r="BK300" s="142">
        <f t="shared" si="99"/>
        <v>0</v>
      </c>
      <c r="BL300" s="13" t="s">
        <v>138</v>
      </c>
      <c r="BM300" s="141" t="s">
        <v>771</v>
      </c>
    </row>
    <row r="301" spans="2:65" s="1" customFormat="1" ht="24.15" customHeight="1">
      <c r="B301" s="28"/>
      <c r="C301" s="129" t="s">
        <v>772</v>
      </c>
      <c r="D301" s="129" t="s">
        <v>134</v>
      </c>
      <c r="E301" s="130" t="s">
        <v>773</v>
      </c>
      <c r="F301" s="131" t="s">
        <v>774</v>
      </c>
      <c r="G301" s="132" t="s">
        <v>150</v>
      </c>
      <c r="H301" s="133">
        <v>18.7</v>
      </c>
      <c r="I301" s="134"/>
      <c r="J301" s="135">
        <f t="shared" si="90"/>
        <v>0</v>
      </c>
      <c r="K301" s="136"/>
      <c r="L301" s="28"/>
      <c r="M301" s="137" t="s">
        <v>1</v>
      </c>
      <c r="N301" s="138" t="s">
        <v>43</v>
      </c>
      <c r="P301" s="139">
        <f t="shared" si="91"/>
        <v>0</v>
      </c>
      <c r="Q301" s="139">
        <v>0</v>
      </c>
      <c r="R301" s="139">
        <f t="shared" si="92"/>
        <v>0</v>
      </c>
      <c r="S301" s="139">
        <v>0</v>
      </c>
      <c r="T301" s="140">
        <f t="shared" si="93"/>
        <v>0</v>
      </c>
      <c r="AR301" s="141" t="s">
        <v>138</v>
      </c>
      <c r="AT301" s="141" t="s">
        <v>134</v>
      </c>
      <c r="AU301" s="141" t="s">
        <v>139</v>
      </c>
      <c r="AY301" s="13" t="s">
        <v>131</v>
      </c>
      <c r="BE301" s="142">
        <f t="shared" si="94"/>
        <v>0</v>
      </c>
      <c r="BF301" s="142">
        <f t="shared" si="95"/>
        <v>0</v>
      </c>
      <c r="BG301" s="142">
        <f t="shared" si="96"/>
        <v>0</v>
      </c>
      <c r="BH301" s="142">
        <f t="shared" si="97"/>
        <v>0</v>
      </c>
      <c r="BI301" s="142">
        <f t="shared" si="98"/>
        <v>0</v>
      </c>
      <c r="BJ301" s="13" t="s">
        <v>139</v>
      </c>
      <c r="BK301" s="142">
        <f t="shared" si="99"/>
        <v>0</v>
      </c>
      <c r="BL301" s="13" t="s">
        <v>138</v>
      </c>
      <c r="BM301" s="141" t="s">
        <v>775</v>
      </c>
    </row>
    <row r="302" spans="2:65" s="1" customFormat="1" ht="16.5" customHeight="1">
      <c r="B302" s="28"/>
      <c r="C302" s="143" t="s">
        <v>776</v>
      </c>
      <c r="D302" s="143" t="s">
        <v>231</v>
      </c>
      <c r="E302" s="144" t="s">
        <v>777</v>
      </c>
      <c r="F302" s="145" t="s">
        <v>778</v>
      </c>
      <c r="G302" s="146" t="s">
        <v>168</v>
      </c>
      <c r="H302" s="147">
        <v>20.57</v>
      </c>
      <c r="I302" s="148"/>
      <c r="J302" s="149">
        <f t="shared" si="90"/>
        <v>0</v>
      </c>
      <c r="K302" s="150"/>
      <c r="L302" s="151"/>
      <c r="M302" s="152" t="s">
        <v>1</v>
      </c>
      <c r="N302" s="153" t="s">
        <v>43</v>
      </c>
      <c r="P302" s="139">
        <f t="shared" si="91"/>
        <v>0</v>
      </c>
      <c r="Q302" s="139">
        <v>6.0000000000000002E-5</v>
      </c>
      <c r="R302" s="139">
        <f t="shared" si="92"/>
        <v>1.2342E-3</v>
      </c>
      <c r="S302" s="139">
        <v>0</v>
      </c>
      <c r="T302" s="140">
        <f t="shared" si="93"/>
        <v>0</v>
      </c>
      <c r="AR302" s="141" t="s">
        <v>165</v>
      </c>
      <c r="AT302" s="141" t="s">
        <v>231</v>
      </c>
      <c r="AU302" s="141" t="s">
        <v>139</v>
      </c>
      <c r="AY302" s="13" t="s">
        <v>131</v>
      </c>
      <c r="BE302" s="142">
        <f t="shared" si="94"/>
        <v>0</v>
      </c>
      <c r="BF302" s="142">
        <f t="shared" si="95"/>
        <v>0</v>
      </c>
      <c r="BG302" s="142">
        <f t="shared" si="96"/>
        <v>0</v>
      </c>
      <c r="BH302" s="142">
        <f t="shared" si="97"/>
        <v>0</v>
      </c>
      <c r="BI302" s="142">
        <f t="shared" si="98"/>
        <v>0</v>
      </c>
      <c r="BJ302" s="13" t="s">
        <v>139</v>
      </c>
      <c r="BK302" s="142">
        <f t="shared" si="99"/>
        <v>0</v>
      </c>
      <c r="BL302" s="13" t="s">
        <v>138</v>
      </c>
      <c r="BM302" s="141" t="s">
        <v>779</v>
      </c>
    </row>
    <row r="303" spans="2:65" s="1" customFormat="1" ht="16.5" customHeight="1">
      <c r="B303" s="28"/>
      <c r="C303" s="129" t="s">
        <v>780</v>
      </c>
      <c r="D303" s="129" t="s">
        <v>134</v>
      </c>
      <c r="E303" s="130" t="s">
        <v>781</v>
      </c>
      <c r="F303" s="131" t="s">
        <v>782</v>
      </c>
      <c r="G303" s="132" t="s">
        <v>168</v>
      </c>
      <c r="H303" s="133">
        <v>20</v>
      </c>
      <c r="I303" s="134"/>
      <c r="J303" s="135">
        <f t="shared" si="90"/>
        <v>0</v>
      </c>
      <c r="K303" s="136"/>
      <c r="L303" s="28"/>
      <c r="M303" s="137" t="s">
        <v>1</v>
      </c>
      <c r="N303" s="138" t="s">
        <v>43</v>
      </c>
      <c r="P303" s="139">
        <f t="shared" si="91"/>
        <v>0</v>
      </c>
      <c r="Q303" s="139">
        <v>1.0000000000000001E-5</v>
      </c>
      <c r="R303" s="139">
        <f t="shared" si="92"/>
        <v>2.0000000000000001E-4</v>
      </c>
      <c r="S303" s="139">
        <v>0</v>
      </c>
      <c r="T303" s="140">
        <f t="shared" si="93"/>
        <v>0</v>
      </c>
      <c r="AR303" s="141" t="s">
        <v>138</v>
      </c>
      <c r="AT303" s="141" t="s">
        <v>134</v>
      </c>
      <c r="AU303" s="141" t="s">
        <v>139</v>
      </c>
      <c r="AY303" s="13" t="s">
        <v>131</v>
      </c>
      <c r="BE303" s="142">
        <f t="shared" si="94"/>
        <v>0</v>
      </c>
      <c r="BF303" s="142">
        <f t="shared" si="95"/>
        <v>0</v>
      </c>
      <c r="BG303" s="142">
        <f t="shared" si="96"/>
        <v>0</v>
      </c>
      <c r="BH303" s="142">
        <f t="shared" si="97"/>
        <v>0</v>
      </c>
      <c r="BI303" s="142">
        <f t="shared" si="98"/>
        <v>0</v>
      </c>
      <c r="BJ303" s="13" t="s">
        <v>139</v>
      </c>
      <c r="BK303" s="142">
        <f t="shared" si="99"/>
        <v>0</v>
      </c>
      <c r="BL303" s="13" t="s">
        <v>138</v>
      </c>
      <c r="BM303" s="141" t="s">
        <v>783</v>
      </c>
    </row>
    <row r="304" spans="2:65" s="1" customFormat="1" ht="16.5" customHeight="1">
      <c r="B304" s="28"/>
      <c r="C304" s="143" t="s">
        <v>784</v>
      </c>
      <c r="D304" s="143" t="s">
        <v>231</v>
      </c>
      <c r="E304" s="144" t="s">
        <v>785</v>
      </c>
      <c r="F304" s="145" t="s">
        <v>786</v>
      </c>
      <c r="G304" s="146" t="s">
        <v>168</v>
      </c>
      <c r="H304" s="147">
        <v>22</v>
      </c>
      <c r="I304" s="148"/>
      <c r="J304" s="149">
        <f t="shared" si="90"/>
        <v>0</v>
      </c>
      <c r="K304" s="150"/>
      <c r="L304" s="151"/>
      <c r="M304" s="152" t="s">
        <v>1</v>
      </c>
      <c r="N304" s="153" t="s">
        <v>43</v>
      </c>
      <c r="P304" s="139">
        <f t="shared" si="91"/>
        <v>0</v>
      </c>
      <c r="Q304" s="139">
        <v>2.0000000000000001E-4</v>
      </c>
      <c r="R304" s="139">
        <f t="shared" si="92"/>
        <v>4.4000000000000003E-3</v>
      </c>
      <c r="S304" s="139">
        <v>0</v>
      </c>
      <c r="T304" s="140">
        <f t="shared" si="93"/>
        <v>0</v>
      </c>
      <c r="AR304" s="141" t="s">
        <v>165</v>
      </c>
      <c r="AT304" s="141" t="s">
        <v>231</v>
      </c>
      <c r="AU304" s="141" t="s">
        <v>139</v>
      </c>
      <c r="AY304" s="13" t="s">
        <v>131</v>
      </c>
      <c r="BE304" s="142">
        <f t="shared" si="94"/>
        <v>0</v>
      </c>
      <c r="BF304" s="142">
        <f t="shared" si="95"/>
        <v>0</v>
      </c>
      <c r="BG304" s="142">
        <f t="shared" si="96"/>
        <v>0</v>
      </c>
      <c r="BH304" s="142">
        <f t="shared" si="97"/>
        <v>0</v>
      </c>
      <c r="BI304" s="142">
        <f t="shared" si="98"/>
        <v>0</v>
      </c>
      <c r="BJ304" s="13" t="s">
        <v>139</v>
      </c>
      <c r="BK304" s="142">
        <f t="shared" si="99"/>
        <v>0</v>
      </c>
      <c r="BL304" s="13" t="s">
        <v>138</v>
      </c>
      <c r="BM304" s="141" t="s">
        <v>787</v>
      </c>
    </row>
    <row r="305" spans="2:65" s="1" customFormat="1" ht="24.15" customHeight="1">
      <c r="B305" s="28"/>
      <c r="C305" s="129" t="s">
        <v>788</v>
      </c>
      <c r="D305" s="129" t="s">
        <v>134</v>
      </c>
      <c r="E305" s="130" t="s">
        <v>789</v>
      </c>
      <c r="F305" s="131" t="s">
        <v>790</v>
      </c>
      <c r="G305" s="132" t="s">
        <v>150</v>
      </c>
      <c r="H305" s="133">
        <v>23.24</v>
      </c>
      <c r="I305" s="134"/>
      <c r="J305" s="135">
        <f t="shared" si="90"/>
        <v>0</v>
      </c>
      <c r="K305" s="136"/>
      <c r="L305" s="28"/>
      <c r="M305" s="137" t="s">
        <v>1</v>
      </c>
      <c r="N305" s="138" t="s">
        <v>43</v>
      </c>
      <c r="P305" s="139">
        <f t="shared" si="91"/>
        <v>0</v>
      </c>
      <c r="Q305" s="139">
        <v>1.3999999999999999E-4</v>
      </c>
      <c r="R305" s="139">
        <f t="shared" si="92"/>
        <v>3.2535999999999993E-3</v>
      </c>
      <c r="S305" s="139">
        <v>0</v>
      </c>
      <c r="T305" s="140">
        <f t="shared" si="93"/>
        <v>0</v>
      </c>
      <c r="AR305" s="141" t="s">
        <v>138</v>
      </c>
      <c r="AT305" s="141" t="s">
        <v>134</v>
      </c>
      <c r="AU305" s="141" t="s">
        <v>139</v>
      </c>
      <c r="AY305" s="13" t="s">
        <v>131</v>
      </c>
      <c r="BE305" s="142">
        <f t="shared" si="94"/>
        <v>0</v>
      </c>
      <c r="BF305" s="142">
        <f t="shared" si="95"/>
        <v>0</v>
      </c>
      <c r="BG305" s="142">
        <f t="shared" si="96"/>
        <v>0</v>
      </c>
      <c r="BH305" s="142">
        <f t="shared" si="97"/>
        <v>0</v>
      </c>
      <c r="BI305" s="142">
        <f t="shared" si="98"/>
        <v>0</v>
      </c>
      <c r="BJ305" s="13" t="s">
        <v>139</v>
      </c>
      <c r="BK305" s="142">
        <f t="shared" si="99"/>
        <v>0</v>
      </c>
      <c r="BL305" s="13" t="s">
        <v>138</v>
      </c>
      <c r="BM305" s="141" t="s">
        <v>791</v>
      </c>
    </row>
    <row r="306" spans="2:65" s="1" customFormat="1" ht="16.5" customHeight="1">
      <c r="B306" s="28"/>
      <c r="C306" s="129" t="s">
        <v>792</v>
      </c>
      <c r="D306" s="129" t="s">
        <v>134</v>
      </c>
      <c r="E306" s="130" t="s">
        <v>793</v>
      </c>
      <c r="F306" s="131" t="s">
        <v>794</v>
      </c>
      <c r="G306" s="132" t="s">
        <v>150</v>
      </c>
      <c r="H306" s="133">
        <v>23.24</v>
      </c>
      <c r="I306" s="134"/>
      <c r="J306" s="135">
        <f t="shared" si="90"/>
        <v>0</v>
      </c>
      <c r="K306" s="136"/>
      <c r="L306" s="28"/>
      <c r="M306" s="137" t="s">
        <v>1</v>
      </c>
      <c r="N306" s="138" t="s">
        <v>43</v>
      </c>
      <c r="P306" s="139">
        <f t="shared" si="91"/>
        <v>0</v>
      </c>
      <c r="Q306" s="139">
        <v>0</v>
      </c>
      <c r="R306" s="139">
        <f t="shared" si="92"/>
        <v>0</v>
      </c>
      <c r="S306" s="139">
        <v>0</v>
      </c>
      <c r="T306" s="140">
        <f t="shared" si="93"/>
        <v>0</v>
      </c>
      <c r="AR306" s="141" t="s">
        <v>138</v>
      </c>
      <c r="AT306" s="141" t="s">
        <v>134</v>
      </c>
      <c r="AU306" s="141" t="s">
        <v>139</v>
      </c>
      <c r="AY306" s="13" t="s">
        <v>131</v>
      </c>
      <c r="BE306" s="142">
        <f t="shared" si="94"/>
        <v>0</v>
      </c>
      <c r="BF306" s="142">
        <f t="shared" si="95"/>
        <v>0</v>
      </c>
      <c r="BG306" s="142">
        <f t="shared" si="96"/>
        <v>0</v>
      </c>
      <c r="BH306" s="142">
        <f t="shared" si="97"/>
        <v>0</v>
      </c>
      <c r="BI306" s="142">
        <f t="shared" si="98"/>
        <v>0</v>
      </c>
      <c r="BJ306" s="13" t="s">
        <v>139</v>
      </c>
      <c r="BK306" s="142">
        <f t="shared" si="99"/>
        <v>0</v>
      </c>
      <c r="BL306" s="13" t="s">
        <v>138</v>
      </c>
      <c r="BM306" s="141" t="s">
        <v>795</v>
      </c>
    </row>
    <row r="307" spans="2:65" s="1" customFormat="1" ht="16.5" customHeight="1">
      <c r="B307" s="28"/>
      <c r="C307" s="129" t="s">
        <v>796</v>
      </c>
      <c r="D307" s="129" t="s">
        <v>134</v>
      </c>
      <c r="E307" s="130" t="s">
        <v>797</v>
      </c>
      <c r="F307" s="131" t="s">
        <v>798</v>
      </c>
      <c r="G307" s="132" t="s">
        <v>150</v>
      </c>
      <c r="H307" s="133">
        <v>23.24</v>
      </c>
      <c r="I307" s="134"/>
      <c r="J307" s="135">
        <f t="shared" si="90"/>
        <v>0</v>
      </c>
      <c r="K307" s="136"/>
      <c r="L307" s="28"/>
      <c r="M307" s="137" t="s">
        <v>1</v>
      </c>
      <c r="N307" s="138" t="s">
        <v>43</v>
      </c>
      <c r="P307" s="139">
        <f t="shared" si="91"/>
        <v>0</v>
      </c>
      <c r="Q307" s="139">
        <v>2.5999999999999998E-4</v>
      </c>
      <c r="R307" s="139">
        <f t="shared" si="92"/>
        <v>6.042399999999999E-3</v>
      </c>
      <c r="S307" s="139">
        <v>0</v>
      </c>
      <c r="T307" s="140">
        <f t="shared" si="93"/>
        <v>0</v>
      </c>
      <c r="AR307" s="141" t="s">
        <v>138</v>
      </c>
      <c r="AT307" s="141" t="s">
        <v>134</v>
      </c>
      <c r="AU307" s="141" t="s">
        <v>139</v>
      </c>
      <c r="AY307" s="13" t="s">
        <v>131</v>
      </c>
      <c r="BE307" s="142">
        <f t="shared" si="94"/>
        <v>0</v>
      </c>
      <c r="BF307" s="142">
        <f t="shared" si="95"/>
        <v>0</v>
      </c>
      <c r="BG307" s="142">
        <f t="shared" si="96"/>
        <v>0</v>
      </c>
      <c r="BH307" s="142">
        <f t="shared" si="97"/>
        <v>0</v>
      </c>
      <c r="BI307" s="142">
        <f t="shared" si="98"/>
        <v>0</v>
      </c>
      <c r="BJ307" s="13" t="s">
        <v>139</v>
      </c>
      <c r="BK307" s="142">
        <f t="shared" si="99"/>
        <v>0</v>
      </c>
      <c r="BL307" s="13" t="s">
        <v>138</v>
      </c>
      <c r="BM307" s="141" t="s">
        <v>799</v>
      </c>
    </row>
    <row r="308" spans="2:65" s="1" customFormat="1" ht="21.75" customHeight="1">
      <c r="B308" s="28"/>
      <c r="C308" s="129" t="s">
        <v>800</v>
      </c>
      <c r="D308" s="129" t="s">
        <v>134</v>
      </c>
      <c r="E308" s="130" t="s">
        <v>801</v>
      </c>
      <c r="F308" s="131" t="s">
        <v>802</v>
      </c>
      <c r="G308" s="132" t="s">
        <v>150</v>
      </c>
      <c r="H308" s="133">
        <v>23.24</v>
      </c>
      <c r="I308" s="134"/>
      <c r="J308" s="135">
        <f t="shared" si="90"/>
        <v>0</v>
      </c>
      <c r="K308" s="136"/>
      <c r="L308" s="28"/>
      <c r="M308" s="137" t="s">
        <v>1</v>
      </c>
      <c r="N308" s="138" t="s">
        <v>43</v>
      </c>
      <c r="P308" s="139">
        <f t="shared" si="91"/>
        <v>0</v>
      </c>
      <c r="Q308" s="139">
        <v>1.4999999999999999E-4</v>
      </c>
      <c r="R308" s="139">
        <f t="shared" si="92"/>
        <v>3.4859999999999995E-3</v>
      </c>
      <c r="S308" s="139">
        <v>0</v>
      </c>
      <c r="T308" s="140">
        <f t="shared" si="93"/>
        <v>0</v>
      </c>
      <c r="AR308" s="141" t="s">
        <v>138</v>
      </c>
      <c r="AT308" s="141" t="s">
        <v>134</v>
      </c>
      <c r="AU308" s="141" t="s">
        <v>139</v>
      </c>
      <c r="AY308" s="13" t="s">
        <v>131</v>
      </c>
      <c r="BE308" s="142">
        <f t="shared" si="94"/>
        <v>0</v>
      </c>
      <c r="BF308" s="142">
        <f t="shared" si="95"/>
        <v>0</v>
      </c>
      <c r="BG308" s="142">
        <f t="shared" si="96"/>
        <v>0</v>
      </c>
      <c r="BH308" s="142">
        <f t="shared" si="97"/>
        <v>0</v>
      </c>
      <c r="BI308" s="142">
        <f t="shared" si="98"/>
        <v>0</v>
      </c>
      <c r="BJ308" s="13" t="s">
        <v>139</v>
      </c>
      <c r="BK308" s="142">
        <f t="shared" si="99"/>
        <v>0</v>
      </c>
      <c r="BL308" s="13" t="s">
        <v>138</v>
      </c>
      <c r="BM308" s="141" t="s">
        <v>803</v>
      </c>
    </row>
    <row r="309" spans="2:65" s="1" customFormat="1" ht="24.15" customHeight="1">
      <c r="B309" s="28"/>
      <c r="C309" s="129" t="s">
        <v>804</v>
      </c>
      <c r="D309" s="129" t="s">
        <v>134</v>
      </c>
      <c r="E309" s="130" t="s">
        <v>805</v>
      </c>
      <c r="F309" s="131" t="s">
        <v>806</v>
      </c>
      <c r="G309" s="132" t="s">
        <v>150</v>
      </c>
      <c r="H309" s="133">
        <v>46.48</v>
      </c>
      <c r="I309" s="134"/>
      <c r="J309" s="135">
        <f t="shared" si="90"/>
        <v>0</v>
      </c>
      <c r="K309" s="136"/>
      <c r="L309" s="28"/>
      <c r="M309" s="137" t="s">
        <v>1</v>
      </c>
      <c r="N309" s="138" t="s">
        <v>43</v>
      </c>
      <c r="P309" s="139">
        <f t="shared" si="91"/>
        <v>0</v>
      </c>
      <c r="Q309" s="139">
        <v>1.0000000000000001E-5</v>
      </c>
      <c r="R309" s="139">
        <f t="shared" si="92"/>
        <v>4.6480000000000002E-4</v>
      </c>
      <c r="S309" s="139">
        <v>0</v>
      </c>
      <c r="T309" s="140">
        <f t="shared" si="93"/>
        <v>0</v>
      </c>
      <c r="AR309" s="141" t="s">
        <v>138</v>
      </c>
      <c r="AT309" s="141" t="s">
        <v>134</v>
      </c>
      <c r="AU309" s="141" t="s">
        <v>139</v>
      </c>
      <c r="AY309" s="13" t="s">
        <v>131</v>
      </c>
      <c r="BE309" s="142">
        <f t="shared" si="94"/>
        <v>0</v>
      </c>
      <c r="BF309" s="142">
        <f t="shared" si="95"/>
        <v>0</v>
      </c>
      <c r="BG309" s="142">
        <f t="shared" si="96"/>
        <v>0</v>
      </c>
      <c r="BH309" s="142">
        <f t="shared" si="97"/>
        <v>0</v>
      </c>
      <c r="BI309" s="142">
        <f t="shared" si="98"/>
        <v>0</v>
      </c>
      <c r="BJ309" s="13" t="s">
        <v>139</v>
      </c>
      <c r="BK309" s="142">
        <f t="shared" si="99"/>
        <v>0</v>
      </c>
      <c r="BL309" s="13" t="s">
        <v>138</v>
      </c>
      <c r="BM309" s="141" t="s">
        <v>807</v>
      </c>
    </row>
    <row r="310" spans="2:65" s="1" customFormat="1" ht="16.5" customHeight="1">
      <c r="B310" s="28"/>
      <c r="C310" s="129" t="s">
        <v>808</v>
      </c>
      <c r="D310" s="129" t="s">
        <v>134</v>
      </c>
      <c r="E310" s="130" t="s">
        <v>809</v>
      </c>
      <c r="F310" s="131" t="s">
        <v>782</v>
      </c>
      <c r="G310" s="132" t="s">
        <v>168</v>
      </c>
      <c r="H310" s="133">
        <v>28.17</v>
      </c>
      <c r="I310" s="134"/>
      <c r="J310" s="135">
        <f t="shared" si="90"/>
        <v>0</v>
      </c>
      <c r="K310" s="136"/>
      <c r="L310" s="28"/>
      <c r="M310" s="137" t="s">
        <v>1</v>
      </c>
      <c r="N310" s="138" t="s">
        <v>43</v>
      </c>
      <c r="P310" s="139">
        <f t="shared" si="91"/>
        <v>0</v>
      </c>
      <c r="Q310" s="139">
        <v>4.0000000000000003E-5</v>
      </c>
      <c r="R310" s="139">
        <f t="shared" si="92"/>
        <v>1.1268000000000001E-3</v>
      </c>
      <c r="S310" s="139">
        <v>0</v>
      </c>
      <c r="T310" s="140">
        <f t="shared" si="93"/>
        <v>0</v>
      </c>
      <c r="AR310" s="141" t="s">
        <v>138</v>
      </c>
      <c r="AT310" s="141" t="s">
        <v>134</v>
      </c>
      <c r="AU310" s="141" t="s">
        <v>139</v>
      </c>
      <c r="AY310" s="13" t="s">
        <v>131</v>
      </c>
      <c r="BE310" s="142">
        <f t="shared" si="94"/>
        <v>0</v>
      </c>
      <c r="BF310" s="142">
        <f t="shared" si="95"/>
        <v>0</v>
      </c>
      <c r="BG310" s="142">
        <f t="shared" si="96"/>
        <v>0</v>
      </c>
      <c r="BH310" s="142">
        <f t="shared" si="97"/>
        <v>0</v>
      </c>
      <c r="BI310" s="142">
        <f t="shared" si="98"/>
        <v>0</v>
      </c>
      <c r="BJ310" s="13" t="s">
        <v>139</v>
      </c>
      <c r="BK310" s="142">
        <f t="shared" si="99"/>
        <v>0</v>
      </c>
      <c r="BL310" s="13" t="s">
        <v>138</v>
      </c>
      <c r="BM310" s="141" t="s">
        <v>810</v>
      </c>
    </row>
    <row r="311" spans="2:65" s="1" customFormat="1" ht="16.5" customHeight="1">
      <c r="B311" s="28"/>
      <c r="C311" s="143" t="s">
        <v>811</v>
      </c>
      <c r="D311" s="143" t="s">
        <v>231</v>
      </c>
      <c r="E311" s="144" t="s">
        <v>812</v>
      </c>
      <c r="F311" s="145" t="s">
        <v>813</v>
      </c>
      <c r="G311" s="146" t="s">
        <v>168</v>
      </c>
      <c r="H311" s="147">
        <v>30.986999999999998</v>
      </c>
      <c r="I311" s="148"/>
      <c r="J311" s="149">
        <f t="shared" si="90"/>
        <v>0</v>
      </c>
      <c r="K311" s="150"/>
      <c r="L311" s="151"/>
      <c r="M311" s="152" t="s">
        <v>1</v>
      </c>
      <c r="N311" s="153" t="s">
        <v>43</v>
      </c>
      <c r="P311" s="139">
        <f t="shared" si="91"/>
        <v>0</v>
      </c>
      <c r="Q311" s="139">
        <v>2.0000000000000001E-4</v>
      </c>
      <c r="R311" s="139">
        <f t="shared" si="92"/>
        <v>6.1973999999999996E-3</v>
      </c>
      <c r="S311" s="139">
        <v>0</v>
      </c>
      <c r="T311" s="140">
        <f t="shared" si="93"/>
        <v>0</v>
      </c>
      <c r="AR311" s="141" t="s">
        <v>165</v>
      </c>
      <c r="AT311" s="141" t="s">
        <v>231</v>
      </c>
      <c r="AU311" s="141" t="s">
        <v>139</v>
      </c>
      <c r="AY311" s="13" t="s">
        <v>131</v>
      </c>
      <c r="BE311" s="142">
        <f t="shared" si="94"/>
        <v>0</v>
      </c>
      <c r="BF311" s="142">
        <f t="shared" si="95"/>
        <v>0</v>
      </c>
      <c r="BG311" s="142">
        <f t="shared" si="96"/>
        <v>0</v>
      </c>
      <c r="BH311" s="142">
        <f t="shared" si="97"/>
        <v>0</v>
      </c>
      <c r="BI311" s="142">
        <f t="shared" si="98"/>
        <v>0</v>
      </c>
      <c r="BJ311" s="13" t="s">
        <v>139</v>
      </c>
      <c r="BK311" s="142">
        <f t="shared" si="99"/>
        <v>0</v>
      </c>
      <c r="BL311" s="13" t="s">
        <v>138</v>
      </c>
      <c r="BM311" s="141" t="s">
        <v>814</v>
      </c>
    </row>
    <row r="312" spans="2:65" s="1" customFormat="1" ht="21.75" customHeight="1">
      <c r="B312" s="28"/>
      <c r="C312" s="129" t="s">
        <v>815</v>
      </c>
      <c r="D312" s="129" t="s">
        <v>134</v>
      </c>
      <c r="E312" s="130" t="s">
        <v>816</v>
      </c>
      <c r="F312" s="131" t="s">
        <v>817</v>
      </c>
      <c r="G312" s="132" t="s">
        <v>168</v>
      </c>
      <c r="H312" s="133">
        <v>4.8</v>
      </c>
      <c r="I312" s="134"/>
      <c r="J312" s="135">
        <f t="shared" si="90"/>
        <v>0</v>
      </c>
      <c r="K312" s="136"/>
      <c r="L312" s="28"/>
      <c r="M312" s="137" t="s">
        <v>1</v>
      </c>
      <c r="N312" s="138" t="s">
        <v>43</v>
      </c>
      <c r="P312" s="139">
        <f t="shared" si="91"/>
        <v>0</v>
      </c>
      <c r="Q312" s="139">
        <v>4.0000000000000003E-5</v>
      </c>
      <c r="R312" s="139">
        <f t="shared" si="92"/>
        <v>1.92E-4</v>
      </c>
      <c r="S312" s="139">
        <v>0</v>
      </c>
      <c r="T312" s="140">
        <f t="shared" si="93"/>
        <v>0</v>
      </c>
      <c r="AR312" s="141" t="s">
        <v>138</v>
      </c>
      <c r="AT312" s="141" t="s">
        <v>134</v>
      </c>
      <c r="AU312" s="141" t="s">
        <v>139</v>
      </c>
      <c r="AY312" s="13" t="s">
        <v>131</v>
      </c>
      <c r="BE312" s="142">
        <f t="shared" si="94"/>
        <v>0</v>
      </c>
      <c r="BF312" s="142">
        <f t="shared" si="95"/>
        <v>0</v>
      </c>
      <c r="BG312" s="142">
        <f t="shared" si="96"/>
        <v>0</v>
      </c>
      <c r="BH312" s="142">
        <f t="shared" si="97"/>
        <v>0</v>
      </c>
      <c r="BI312" s="142">
        <f t="shared" si="98"/>
        <v>0</v>
      </c>
      <c r="BJ312" s="13" t="s">
        <v>139</v>
      </c>
      <c r="BK312" s="142">
        <f t="shared" si="99"/>
        <v>0</v>
      </c>
      <c r="BL312" s="13" t="s">
        <v>138</v>
      </c>
      <c r="BM312" s="141" t="s">
        <v>818</v>
      </c>
    </row>
    <row r="313" spans="2:65" s="1" customFormat="1" ht="16.5" customHeight="1">
      <c r="B313" s="28"/>
      <c r="C313" s="143" t="s">
        <v>819</v>
      </c>
      <c r="D313" s="143" t="s">
        <v>231</v>
      </c>
      <c r="E313" s="144" t="s">
        <v>820</v>
      </c>
      <c r="F313" s="145" t="s">
        <v>821</v>
      </c>
      <c r="G313" s="146" t="s">
        <v>168</v>
      </c>
      <c r="H313" s="147">
        <v>4.8</v>
      </c>
      <c r="I313" s="148"/>
      <c r="J313" s="149">
        <f t="shared" si="90"/>
        <v>0</v>
      </c>
      <c r="K313" s="150"/>
      <c r="L313" s="151"/>
      <c r="M313" s="152" t="s">
        <v>1</v>
      </c>
      <c r="N313" s="153" t="s">
        <v>43</v>
      </c>
      <c r="P313" s="139">
        <f t="shared" si="91"/>
        <v>0</v>
      </c>
      <c r="Q313" s="139">
        <v>2.1000000000000001E-4</v>
      </c>
      <c r="R313" s="139">
        <f t="shared" si="92"/>
        <v>1.008E-3</v>
      </c>
      <c r="S313" s="139">
        <v>0</v>
      </c>
      <c r="T313" s="140">
        <f t="shared" si="93"/>
        <v>0</v>
      </c>
      <c r="AR313" s="141" t="s">
        <v>165</v>
      </c>
      <c r="AT313" s="141" t="s">
        <v>231</v>
      </c>
      <c r="AU313" s="141" t="s">
        <v>139</v>
      </c>
      <c r="AY313" s="13" t="s">
        <v>131</v>
      </c>
      <c r="BE313" s="142">
        <f t="shared" si="94"/>
        <v>0</v>
      </c>
      <c r="BF313" s="142">
        <f t="shared" si="95"/>
        <v>0</v>
      </c>
      <c r="BG313" s="142">
        <f t="shared" si="96"/>
        <v>0</v>
      </c>
      <c r="BH313" s="142">
        <f t="shared" si="97"/>
        <v>0</v>
      </c>
      <c r="BI313" s="142">
        <f t="shared" si="98"/>
        <v>0</v>
      </c>
      <c r="BJ313" s="13" t="s">
        <v>139</v>
      </c>
      <c r="BK313" s="142">
        <f t="shared" si="99"/>
        <v>0</v>
      </c>
      <c r="BL313" s="13" t="s">
        <v>138</v>
      </c>
      <c r="BM313" s="141" t="s">
        <v>822</v>
      </c>
    </row>
    <row r="314" spans="2:65" s="1" customFormat="1" ht="24.15" customHeight="1">
      <c r="B314" s="28"/>
      <c r="C314" s="129" t="s">
        <v>823</v>
      </c>
      <c r="D314" s="129" t="s">
        <v>134</v>
      </c>
      <c r="E314" s="130" t="s">
        <v>824</v>
      </c>
      <c r="F314" s="131" t="s">
        <v>825</v>
      </c>
      <c r="G314" s="132" t="s">
        <v>258</v>
      </c>
      <c r="H314" s="154"/>
      <c r="I314" s="134"/>
      <c r="J314" s="135">
        <f t="shared" si="90"/>
        <v>0</v>
      </c>
      <c r="K314" s="136"/>
      <c r="L314" s="28"/>
      <c r="M314" s="137" t="s">
        <v>1</v>
      </c>
      <c r="N314" s="138" t="s">
        <v>43</v>
      </c>
      <c r="P314" s="139">
        <f t="shared" si="91"/>
        <v>0</v>
      </c>
      <c r="Q314" s="139">
        <v>0</v>
      </c>
      <c r="R314" s="139">
        <f t="shared" si="92"/>
        <v>0</v>
      </c>
      <c r="S314" s="139">
        <v>0</v>
      </c>
      <c r="T314" s="140">
        <f t="shared" si="93"/>
        <v>0</v>
      </c>
      <c r="AR314" s="141" t="s">
        <v>138</v>
      </c>
      <c r="AT314" s="141" t="s">
        <v>134</v>
      </c>
      <c r="AU314" s="141" t="s">
        <v>139</v>
      </c>
      <c r="AY314" s="13" t="s">
        <v>131</v>
      </c>
      <c r="BE314" s="142">
        <f t="shared" si="94"/>
        <v>0</v>
      </c>
      <c r="BF314" s="142">
        <f t="shared" si="95"/>
        <v>0</v>
      </c>
      <c r="BG314" s="142">
        <f t="shared" si="96"/>
        <v>0</v>
      </c>
      <c r="BH314" s="142">
        <f t="shared" si="97"/>
        <v>0</v>
      </c>
      <c r="BI314" s="142">
        <f t="shared" si="98"/>
        <v>0</v>
      </c>
      <c r="BJ314" s="13" t="s">
        <v>139</v>
      </c>
      <c r="BK314" s="142">
        <f t="shared" si="99"/>
        <v>0</v>
      </c>
      <c r="BL314" s="13" t="s">
        <v>138</v>
      </c>
      <c r="BM314" s="141" t="s">
        <v>826</v>
      </c>
    </row>
    <row r="315" spans="2:65" s="11" customFormat="1" ht="22.8" customHeight="1">
      <c r="B315" s="117"/>
      <c r="D315" s="118" t="s">
        <v>76</v>
      </c>
      <c r="E315" s="127" t="s">
        <v>827</v>
      </c>
      <c r="F315" s="127" t="s">
        <v>828</v>
      </c>
      <c r="I315" s="120"/>
      <c r="J315" s="128">
        <f>BK315</f>
        <v>0</v>
      </c>
      <c r="L315" s="117"/>
      <c r="M315" s="122"/>
      <c r="P315" s="123">
        <f>SUM(P316:P319)</f>
        <v>0</v>
      </c>
      <c r="R315" s="123">
        <f>SUM(R316:R319)</f>
        <v>0</v>
      </c>
      <c r="T315" s="124">
        <f>SUM(T316:T319)</f>
        <v>0.11372500000000001</v>
      </c>
      <c r="AR315" s="118" t="s">
        <v>139</v>
      </c>
      <c r="AT315" s="125" t="s">
        <v>76</v>
      </c>
      <c r="AU315" s="125" t="s">
        <v>85</v>
      </c>
      <c r="AY315" s="118" t="s">
        <v>131</v>
      </c>
      <c r="BK315" s="126">
        <f>SUM(BK316:BK319)</f>
        <v>0</v>
      </c>
    </row>
    <row r="316" spans="2:65" s="1" customFormat="1" ht="16.5" customHeight="1">
      <c r="B316" s="28"/>
      <c r="C316" s="129" t="s">
        <v>829</v>
      </c>
      <c r="D316" s="129" t="s">
        <v>134</v>
      </c>
      <c r="E316" s="130" t="s">
        <v>830</v>
      </c>
      <c r="F316" s="131" t="s">
        <v>831</v>
      </c>
      <c r="G316" s="132" t="s">
        <v>150</v>
      </c>
      <c r="H316" s="133">
        <v>45.49</v>
      </c>
      <c r="I316" s="134"/>
      <c r="J316" s="135">
        <f>ROUND(I316*H316,2)</f>
        <v>0</v>
      </c>
      <c r="K316" s="136"/>
      <c r="L316" s="28"/>
      <c r="M316" s="137" t="s">
        <v>1</v>
      </c>
      <c r="N316" s="138" t="s">
        <v>43</v>
      </c>
      <c r="P316" s="139">
        <f>O316*H316</f>
        <v>0</v>
      </c>
      <c r="Q316" s="139">
        <v>0</v>
      </c>
      <c r="R316" s="139">
        <f>Q316*H316</f>
        <v>0</v>
      </c>
      <c r="S316" s="139">
        <v>0</v>
      </c>
      <c r="T316" s="140">
        <f>S316*H316</f>
        <v>0</v>
      </c>
      <c r="AR316" s="141" t="s">
        <v>138</v>
      </c>
      <c r="AT316" s="141" t="s">
        <v>134</v>
      </c>
      <c r="AU316" s="141" t="s">
        <v>139</v>
      </c>
      <c r="AY316" s="13" t="s">
        <v>131</v>
      </c>
      <c r="BE316" s="142">
        <f>IF(N316="základní",J316,0)</f>
        <v>0</v>
      </c>
      <c r="BF316" s="142">
        <f>IF(N316="snížená",J316,0)</f>
        <v>0</v>
      </c>
      <c r="BG316" s="142">
        <f>IF(N316="zákl. přenesená",J316,0)</f>
        <v>0</v>
      </c>
      <c r="BH316" s="142">
        <f>IF(N316="sníž. přenesená",J316,0)</f>
        <v>0</v>
      </c>
      <c r="BI316" s="142">
        <f>IF(N316="nulová",J316,0)</f>
        <v>0</v>
      </c>
      <c r="BJ316" s="13" t="s">
        <v>139</v>
      </c>
      <c r="BK316" s="142">
        <f>ROUND(I316*H316,2)</f>
        <v>0</v>
      </c>
      <c r="BL316" s="13" t="s">
        <v>138</v>
      </c>
      <c r="BM316" s="141" t="s">
        <v>832</v>
      </c>
    </row>
    <row r="317" spans="2:65" s="1" customFormat="1" ht="24.15" customHeight="1">
      <c r="B317" s="28"/>
      <c r="C317" s="129" t="s">
        <v>833</v>
      </c>
      <c r="D317" s="129" t="s">
        <v>134</v>
      </c>
      <c r="E317" s="130" t="s">
        <v>834</v>
      </c>
      <c r="F317" s="131" t="s">
        <v>835</v>
      </c>
      <c r="G317" s="132" t="s">
        <v>150</v>
      </c>
      <c r="H317" s="133">
        <v>45.49</v>
      </c>
      <c r="I317" s="134"/>
      <c r="J317" s="135">
        <f>ROUND(I317*H317,2)</f>
        <v>0</v>
      </c>
      <c r="K317" s="136"/>
      <c r="L317" s="28"/>
      <c r="M317" s="137" t="s">
        <v>1</v>
      </c>
      <c r="N317" s="138" t="s">
        <v>43</v>
      </c>
      <c r="P317" s="139">
        <f>O317*H317</f>
        <v>0</v>
      </c>
      <c r="Q317" s="139">
        <v>0</v>
      </c>
      <c r="R317" s="139">
        <f>Q317*H317</f>
        <v>0</v>
      </c>
      <c r="S317" s="139">
        <v>2.5000000000000001E-3</v>
      </c>
      <c r="T317" s="140">
        <f>S317*H317</f>
        <v>0.11372500000000001</v>
      </c>
      <c r="AR317" s="141" t="s">
        <v>138</v>
      </c>
      <c r="AT317" s="141" t="s">
        <v>134</v>
      </c>
      <c r="AU317" s="141" t="s">
        <v>139</v>
      </c>
      <c r="AY317" s="13" t="s">
        <v>131</v>
      </c>
      <c r="BE317" s="142">
        <f>IF(N317="základní",J317,0)</f>
        <v>0</v>
      </c>
      <c r="BF317" s="142">
        <f>IF(N317="snížená",J317,0)</f>
        <v>0</v>
      </c>
      <c r="BG317" s="142">
        <f>IF(N317="zákl. přenesená",J317,0)</f>
        <v>0</v>
      </c>
      <c r="BH317" s="142">
        <f>IF(N317="sníž. přenesená",J317,0)</f>
        <v>0</v>
      </c>
      <c r="BI317" s="142">
        <f>IF(N317="nulová",J317,0)</f>
        <v>0</v>
      </c>
      <c r="BJ317" s="13" t="s">
        <v>139</v>
      </c>
      <c r="BK317" s="142">
        <f>ROUND(I317*H317,2)</f>
        <v>0</v>
      </c>
      <c r="BL317" s="13" t="s">
        <v>138</v>
      </c>
      <c r="BM317" s="141" t="s">
        <v>836</v>
      </c>
    </row>
    <row r="318" spans="2:65" s="1" customFormat="1" ht="16.5" customHeight="1">
      <c r="B318" s="28"/>
      <c r="C318" s="129" t="s">
        <v>837</v>
      </c>
      <c r="D318" s="129" t="s">
        <v>134</v>
      </c>
      <c r="E318" s="130" t="s">
        <v>838</v>
      </c>
      <c r="F318" s="131" t="s">
        <v>839</v>
      </c>
      <c r="G318" s="132" t="s">
        <v>150</v>
      </c>
      <c r="H318" s="133">
        <v>45.49</v>
      </c>
      <c r="I318" s="134"/>
      <c r="J318" s="135">
        <f>ROUND(I318*H318,2)</f>
        <v>0</v>
      </c>
      <c r="K318" s="136"/>
      <c r="L318" s="28"/>
      <c r="M318" s="137" t="s">
        <v>1</v>
      </c>
      <c r="N318" s="138" t="s">
        <v>43</v>
      </c>
      <c r="P318" s="139">
        <f>O318*H318</f>
        <v>0</v>
      </c>
      <c r="Q318" s="139">
        <v>0</v>
      </c>
      <c r="R318" s="139">
        <f>Q318*H318</f>
        <v>0</v>
      </c>
      <c r="S318" s="139">
        <v>0</v>
      </c>
      <c r="T318" s="140">
        <f>S318*H318</f>
        <v>0</v>
      </c>
      <c r="AR318" s="141" t="s">
        <v>138</v>
      </c>
      <c r="AT318" s="141" t="s">
        <v>134</v>
      </c>
      <c r="AU318" s="141" t="s">
        <v>139</v>
      </c>
      <c r="AY318" s="13" t="s">
        <v>131</v>
      </c>
      <c r="BE318" s="142">
        <f>IF(N318="základní",J318,0)</f>
        <v>0</v>
      </c>
      <c r="BF318" s="142">
        <f>IF(N318="snížená",J318,0)</f>
        <v>0</v>
      </c>
      <c r="BG318" s="142">
        <f>IF(N318="zákl. přenesená",J318,0)</f>
        <v>0</v>
      </c>
      <c r="BH318" s="142">
        <f>IF(N318="sníž. přenesená",J318,0)</f>
        <v>0</v>
      </c>
      <c r="BI318" s="142">
        <f>IF(N318="nulová",J318,0)</f>
        <v>0</v>
      </c>
      <c r="BJ318" s="13" t="s">
        <v>139</v>
      </c>
      <c r="BK318" s="142">
        <f>ROUND(I318*H318,2)</f>
        <v>0</v>
      </c>
      <c r="BL318" s="13" t="s">
        <v>138</v>
      </c>
      <c r="BM318" s="141" t="s">
        <v>840</v>
      </c>
    </row>
    <row r="319" spans="2:65" s="1" customFormat="1" ht="24.15" customHeight="1">
      <c r="B319" s="28"/>
      <c r="C319" s="129" t="s">
        <v>841</v>
      </c>
      <c r="D319" s="129" t="s">
        <v>134</v>
      </c>
      <c r="E319" s="130" t="s">
        <v>842</v>
      </c>
      <c r="F319" s="131" t="s">
        <v>843</v>
      </c>
      <c r="G319" s="132" t="s">
        <v>258</v>
      </c>
      <c r="H319" s="154"/>
      <c r="I319" s="134"/>
      <c r="J319" s="135">
        <f>ROUND(I319*H319,2)</f>
        <v>0</v>
      </c>
      <c r="K319" s="136"/>
      <c r="L319" s="28"/>
      <c r="M319" s="137" t="s">
        <v>1</v>
      </c>
      <c r="N319" s="138" t="s">
        <v>43</v>
      </c>
      <c r="P319" s="139">
        <f>O319*H319</f>
        <v>0</v>
      </c>
      <c r="Q319" s="139">
        <v>0</v>
      </c>
      <c r="R319" s="139">
        <f>Q319*H319</f>
        <v>0</v>
      </c>
      <c r="S319" s="139">
        <v>0</v>
      </c>
      <c r="T319" s="140">
        <f>S319*H319</f>
        <v>0</v>
      </c>
      <c r="AR319" s="141" t="s">
        <v>138</v>
      </c>
      <c r="AT319" s="141" t="s">
        <v>134</v>
      </c>
      <c r="AU319" s="141" t="s">
        <v>139</v>
      </c>
      <c r="AY319" s="13" t="s">
        <v>131</v>
      </c>
      <c r="BE319" s="142">
        <f>IF(N319="základní",J319,0)</f>
        <v>0</v>
      </c>
      <c r="BF319" s="142">
        <f>IF(N319="snížená",J319,0)</f>
        <v>0</v>
      </c>
      <c r="BG319" s="142">
        <f>IF(N319="zákl. přenesená",J319,0)</f>
        <v>0</v>
      </c>
      <c r="BH319" s="142">
        <f>IF(N319="sníž. přenesená",J319,0)</f>
        <v>0</v>
      </c>
      <c r="BI319" s="142">
        <f>IF(N319="nulová",J319,0)</f>
        <v>0</v>
      </c>
      <c r="BJ319" s="13" t="s">
        <v>139</v>
      </c>
      <c r="BK319" s="142">
        <f>ROUND(I319*H319,2)</f>
        <v>0</v>
      </c>
      <c r="BL319" s="13" t="s">
        <v>138</v>
      </c>
      <c r="BM319" s="141" t="s">
        <v>844</v>
      </c>
    </row>
    <row r="320" spans="2:65" s="11" customFormat="1" ht="22.8" customHeight="1">
      <c r="B320" s="117"/>
      <c r="D320" s="118" t="s">
        <v>76</v>
      </c>
      <c r="E320" s="127" t="s">
        <v>845</v>
      </c>
      <c r="F320" s="127" t="s">
        <v>846</v>
      </c>
      <c r="I320" s="120"/>
      <c r="J320" s="128">
        <f>BK320</f>
        <v>0</v>
      </c>
      <c r="L320" s="117"/>
      <c r="M320" s="122"/>
      <c r="P320" s="123">
        <f>SUM(P321:P326)</f>
        <v>0</v>
      </c>
      <c r="R320" s="123">
        <f>SUM(R321:R326)</f>
        <v>0.60444999999999993</v>
      </c>
      <c r="T320" s="124">
        <f>SUM(T321:T326)</f>
        <v>1.7522500000000001</v>
      </c>
      <c r="AR320" s="118" t="s">
        <v>139</v>
      </c>
      <c r="AT320" s="125" t="s">
        <v>76</v>
      </c>
      <c r="AU320" s="125" t="s">
        <v>85</v>
      </c>
      <c r="AY320" s="118" t="s">
        <v>131</v>
      </c>
      <c r="BK320" s="126">
        <f>SUM(BK321:BK326)</f>
        <v>0</v>
      </c>
    </row>
    <row r="321" spans="2:65" s="1" customFormat="1" ht="24.15" customHeight="1">
      <c r="B321" s="28"/>
      <c r="C321" s="129" t="s">
        <v>847</v>
      </c>
      <c r="D321" s="129" t="s">
        <v>134</v>
      </c>
      <c r="E321" s="130" t="s">
        <v>848</v>
      </c>
      <c r="F321" s="131" t="s">
        <v>849</v>
      </c>
      <c r="G321" s="132" t="s">
        <v>150</v>
      </c>
      <c r="H321" s="133">
        <v>17.5</v>
      </c>
      <c r="I321" s="134"/>
      <c r="J321" s="135">
        <f t="shared" ref="J321:J326" si="100">ROUND(I321*H321,2)</f>
        <v>0</v>
      </c>
      <c r="K321" s="136"/>
      <c r="L321" s="28"/>
      <c r="M321" s="137" t="s">
        <v>1</v>
      </c>
      <c r="N321" s="138" t="s">
        <v>43</v>
      </c>
      <c r="P321" s="139">
        <f t="shared" ref="P321:P326" si="101">O321*H321</f>
        <v>0</v>
      </c>
      <c r="Q321" s="139">
        <v>4.4999999999999997E-3</v>
      </c>
      <c r="R321" s="139">
        <f t="shared" ref="R321:R326" si="102">Q321*H321</f>
        <v>7.8750000000000001E-2</v>
      </c>
      <c r="S321" s="139">
        <v>0</v>
      </c>
      <c r="T321" s="140">
        <f t="shared" ref="T321:T326" si="103">S321*H321</f>
        <v>0</v>
      </c>
      <c r="AR321" s="141" t="s">
        <v>138</v>
      </c>
      <c r="AT321" s="141" t="s">
        <v>134</v>
      </c>
      <c r="AU321" s="141" t="s">
        <v>139</v>
      </c>
      <c r="AY321" s="13" t="s">
        <v>131</v>
      </c>
      <c r="BE321" s="142">
        <f t="shared" ref="BE321:BE326" si="104">IF(N321="základní",J321,0)</f>
        <v>0</v>
      </c>
      <c r="BF321" s="142">
        <f t="shared" ref="BF321:BF326" si="105">IF(N321="snížená",J321,0)</f>
        <v>0</v>
      </c>
      <c r="BG321" s="142">
        <f t="shared" ref="BG321:BG326" si="106">IF(N321="zákl. přenesená",J321,0)</f>
        <v>0</v>
      </c>
      <c r="BH321" s="142">
        <f t="shared" ref="BH321:BH326" si="107">IF(N321="sníž. přenesená",J321,0)</f>
        <v>0</v>
      </c>
      <c r="BI321" s="142">
        <f t="shared" ref="BI321:BI326" si="108">IF(N321="nulová",J321,0)</f>
        <v>0</v>
      </c>
      <c r="BJ321" s="13" t="s">
        <v>139</v>
      </c>
      <c r="BK321" s="142">
        <f t="shared" ref="BK321:BK326" si="109">ROUND(I321*H321,2)</f>
        <v>0</v>
      </c>
      <c r="BL321" s="13" t="s">
        <v>138</v>
      </c>
      <c r="BM321" s="141" t="s">
        <v>850</v>
      </c>
    </row>
    <row r="322" spans="2:65" s="1" customFormat="1" ht="24.15" customHeight="1">
      <c r="B322" s="28"/>
      <c r="C322" s="129" t="s">
        <v>851</v>
      </c>
      <c r="D322" s="129" t="s">
        <v>134</v>
      </c>
      <c r="E322" s="130" t="s">
        <v>852</v>
      </c>
      <c r="F322" s="131" t="s">
        <v>853</v>
      </c>
      <c r="G322" s="132" t="s">
        <v>150</v>
      </c>
      <c r="H322" s="133">
        <v>21.5</v>
      </c>
      <c r="I322" s="134"/>
      <c r="J322" s="135">
        <f t="shared" si="100"/>
        <v>0</v>
      </c>
      <c r="K322" s="136"/>
      <c r="L322" s="28"/>
      <c r="M322" s="137" t="s">
        <v>1</v>
      </c>
      <c r="N322" s="138" t="s">
        <v>43</v>
      </c>
      <c r="P322" s="139">
        <f t="shared" si="101"/>
        <v>0</v>
      </c>
      <c r="Q322" s="139">
        <v>0</v>
      </c>
      <c r="R322" s="139">
        <f t="shared" si="102"/>
        <v>0</v>
      </c>
      <c r="S322" s="139">
        <v>8.1500000000000003E-2</v>
      </c>
      <c r="T322" s="140">
        <f t="shared" si="103"/>
        <v>1.7522500000000001</v>
      </c>
      <c r="AR322" s="141" t="s">
        <v>138</v>
      </c>
      <c r="AT322" s="141" t="s">
        <v>134</v>
      </c>
      <c r="AU322" s="141" t="s">
        <v>139</v>
      </c>
      <c r="AY322" s="13" t="s">
        <v>131</v>
      </c>
      <c r="BE322" s="142">
        <f t="shared" si="104"/>
        <v>0</v>
      </c>
      <c r="BF322" s="142">
        <f t="shared" si="105"/>
        <v>0</v>
      </c>
      <c r="BG322" s="142">
        <f t="shared" si="106"/>
        <v>0</v>
      </c>
      <c r="BH322" s="142">
        <f t="shared" si="107"/>
        <v>0</v>
      </c>
      <c r="BI322" s="142">
        <f t="shared" si="108"/>
        <v>0</v>
      </c>
      <c r="BJ322" s="13" t="s">
        <v>139</v>
      </c>
      <c r="BK322" s="142">
        <f t="shared" si="109"/>
        <v>0</v>
      </c>
      <c r="BL322" s="13" t="s">
        <v>138</v>
      </c>
      <c r="BM322" s="141" t="s">
        <v>854</v>
      </c>
    </row>
    <row r="323" spans="2:65" s="1" customFormat="1" ht="33" customHeight="1">
      <c r="B323" s="28"/>
      <c r="C323" s="129" t="s">
        <v>855</v>
      </c>
      <c r="D323" s="129" t="s">
        <v>134</v>
      </c>
      <c r="E323" s="130" t="s">
        <v>856</v>
      </c>
      <c r="F323" s="131" t="s">
        <v>857</v>
      </c>
      <c r="G323" s="132" t="s">
        <v>150</v>
      </c>
      <c r="H323" s="133">
        <v>17.5</v>
      </c>
      <c r="I323" s="134"/>
      <c r="J323" s="135">
        <f t="shared" si="100"/>
        <v>0</v>
      </c>
      <c r="K323" s="136"/>
      <c r="L323" s="28"/>
      <c r="M323" s="137" t="s">
        <v>1</v>
      </c>
      <c r="N323" s="138" t="s">
        <v>43</v>
      </c>
      <c r="P323" s="139">
        <f t="shared" si="101"/>
        <v>0</v>
      </c>
      <c r="Q323" s="139">
        <v>9.0900000000000009E-3</v>
      </c>
      <c r="R323" s="139">
        <f t="shared" si="102"/>
        <v>0.15907500000000002</v>
      </c>
      <c r="S323" s="139">
        <v>0</v>
      </c>
      <c r="T323" s="140">
        <f t="shared" si="103"/>
        <v>0</v>
      </c>
      <c r="AR323" s="141" t="s">
        <v>138</v>
      </c>
      <c r="AT323" s="141" t="s">
        <v>134</v>
      </c>
      <c r="AU323" s="141" t="s">
        <v>139</v>
      </c>
      <c r="AY323" s="13" t="s">
        <v>131</v>
      </c>
      <c r="BE323" s="142">
        <f t="shared" si="104"/>
        <v>0</v>
      </c>
      <c r="BF323" s="142">
        <f t="shared" si="105"/>
        <v>0</v>
      </c>
      <c r="BG323" s="142">
        <f t="shared" si="106"/>
        <v>0</v>
      </c>
      <c r="BH323" s="142">
        <f t="shared" si="107"/>
        <v>0</v>
      </c>
      <c r="BI323" s="142">
        <f t="shared" si="108"/>
        <v>0</v>
      </c>
      <c r="BJ323" s="13" t="s">
        <v>139</v>
      </c>
      <c r="BK323" s="142">
        <f t="shared" si="109"/>
        <v>0</v>
      </c>
      <c r="BL323" s="13" t="s">
        <v>138</v>
      </c>
      <c r="BM323" s="141" t="s">
        <v>858</v>
      </c>
    </row>
    <row r="324" spans="2:65" s="1" customFormat="1" ht="37.799999999999997" customHeight="1">
      <c r="B324" s="28"/>
      <c r="C324" s="143" t="s">
        <v>859</v>
      </c>
      <c r="D324" s="143" t="s">
        <v>231</v>
      </c>
      <c r="E324" s="144" t="s">
        <v>860</v>
      </c>
      <c r="F324" s="145" t="s">
        <v>861</v>
      </c>
      <c r="G324" s="146" t="s">
        <v>150</v>
      </c>
      <c r="H324" s="147">
        <v>19.25</v>
      </c>
      <c r="I324" s="148"/>
      <c r="J324" s="149">
        <f t="shared" si="100"/>
        <v>0</v>
      </c>
      <c r="K324" s="150"/>
      <c r="L324" s="151"/>
      <c r="M324" s="152" t="s">
        <v>1</v>
      </c>
      <c r="N324" s="153" t="s">
        <v>43</v>
      </c>
      <c r="P324" s="139">
        <f t="shared" si="101"/>
        <v>0</v>
      </c>
      <c r="Q324" s="139">
        <v>1.9E-2</v>
      </c>
      <c r="R324" s="139">
        <f t="shared" si="102"/>
        <v>0.36574999999999996</v>
      </c>
      <c r="S324" s="139">
        <v>0</v>
      </c>
      <c r="T324" s="140">
        <f t="shared" si="103"/>
        <v>0</v>
      </c>
      <c r="AR324" s="141" t="s">
        <v>165</v>
      </c>
      <c r="AT324" s="141" t="s">
        <v>231</v>
      </c>
      <c r="AU324" s="141" t="s">
        <v>139</v>
      </c>
      <c r="AY324" s="13" t="s">
        <v>131</v>
      </c>
      <c r="BE324" s="142">
        <f t="shared" si="104"/>
        <v>0</v>
      </c>
      <c r="BF324" s="142">
        <f t="shared" si="105"/>
        <v>0</v>
      </c>
      <c r="BG324" s="142">
        <f t="shared" si="106"/>
        <v>0</v>
      </c>
      <c r="BH324" s="142">
        <f t="shared" si="107"/>
        <v>0</v>
      </c>
      <c r="BI324" s="142">
        <f t="shared" si="108"/>
        <v>0</v>
      </c>
      <c r="BJ324" s="13" t="s">
        <v>139</v>
      </c>
      <c r="BK324" s="142">
        <f t="shared" si="109"/>
        <v>0</v>
      </c>
      <c r="BL324" s="13" t="s">
        <v>138</v>
      </c>
      <c r="BM324" s="141" t="s">
        <v>862</v>
      </c>
    </row>
    <row r="325" spans="2:65" s="1" customFormat="1" ht="16.5" customHeight="1">
      <c r="B325" s="28"/>
      <c r="C325" s="129" t="s">
        <v>863</v>
      </c>
      <c r="D325" s="129" t="s">
        <v>134</v>
      </c>
      <c r="E325" s="130" t="s">
        <v>864</v>
      </c>
      <c r="F325" s="131" t="s">
        <v>865</v>
      </c>
      <c r="G325" s="132" t="s">
        <v>150</v>
      </c>
      <c r="H325" s="133">
        <v>17.5</v>
      </c>
      <c r="I325" s="134"/>
      <c r="J325" s="135">
        <f t="shared" si="100"/>
        <v>0</v>
      </c>
      <c r="K325" s="136"/>
      <c r="L325" s="28"/>
      <c r="M325" s="137" t="s">
        <v>1</v>
      </c>
      <c r="N325" s="138" t="s">
        <v>43</v>
      </c>
      <c r="P325" s="139">
        <f t="shared" si="101"/>
        <v>0</v>
      </c>
      <c r="Q325" s="139">
        <v>5.0000000000000002E-5</v>
      </c>
      <c r="R325" s="139">
        <f t="shared" si="102"/>
        <v>8.7500000000000002E-4</v>
      </c>
      <c r="S325" s="139">
        <v>0</v>
      </c>
      <c r="T325" s="140">
        <f t="shared" si="103"/>
        <v>0</v>
      </c>
      <c r="AR325" s="141" t="s">
        <v>138</v>
      </c>
      <c r="AT325" s="141" t="s">
        <v>134</v>
      </c>
      <c r="AU325" s="141" t="s">
        <v>139</v>
      </c>
      <c r="AY325" s="13" t="s">
        <v>131</v>
      </c>
      <c r="BE325" s="142">
        <f t="shared" si="104"/>
        <v>0</v>
      </c>
      <c r="BF325" s="142">
        <f t="shared" si="105"/>
        <v>0</v>
      </c>
      <c r="BG325" s="142">
        <f t="shared" si="106"/>
        <v>0</v>
      </c>
      <c r="BH325" s="142">
        <f t="shared" si="107"/>
        <v>0</v>
      </c>
      <c r="BI325" s="142">
        <f t="shared" si="108"/>
        <v>0</v>
      </c>
      <c r="BJ325" s="13" t="s">
        <v>139</v>
      </c>
      <c r="BK325" s="142">
        <f t="shared" si="109"/>
        <v>0</v>
      </c>
      <c r="BL325" s="13" t="s">
        <v>138</v>
      </c>
      <c r="BM325" s="141" t="s">
        <v>866</v>
      </c>
    </row>
    <row r="326" spans="2:65" s="1" customFormat="1" ht="24.15" customHeight="1">
      <c r="B326" s="28"/>
      <c r="C326" s="129" t="s">
        <v>867</v>
      </c>
      <c r="D326" s="129" t="s">
        <v>134</v>
      </c>
      <c r="E326" s="130" t="s">
        <v>868</v>
      </c>
      <c r="F326" s="131" t="s">
        <v>869</v>
      </c>
      <c r="G326" s="132" t="s">
        <v>258</v>
      </c>
      <c r="H326" s="154"/>
      <c r="I326" s="134"/>
      <c r="J326" s="135">
        <f t="shared" si="100"/>
        <v>0</v>
      </c>
      <c r="K326" s="136"/>
      <c r="L326" s="28"/>
      <c r="M326" s="137" t="s">
        <v>1</v>
      </c>
      <c r="N326" s="138" t="s">
        <v>43</v>
      </c>
      <c r="P326" s="139">
        <f t="shared" si="101"/>
        <v>0</v>
      </c>
      <c r="Q326" s="139">
        <v>0</v>
      </c>
      <c r="R326" s="139">
        <f t="shared" si="102"/>
        <v>0</v>
      </c>
      <c r="S326" s="139">
        <v>0</v>
      </c>
      <c r="T326" s="140">
        <f t="shared" si="103"/>
        <v>0</v>
      </c>
      <c r="AR326" s="141" t="s">
        <v>138</v>
      </c>
      <c r="AT326" s="141" t="s">
        <v>134</v>
      </c>
      <c r="AU326" s="141" t="s">
        <v>139</v>
      </c>
      <c r="AY326" s="13" t="s">
        <v>131</v>
      </c>
      <c r="BE326" s="142">
        <f t="shared" si="104"/>
        <v>0</v>
      </c>
      <c r="BF326" s="142">
        <f t="shared" si="105"/>
        <v>0</v>
      </c>
      <c r="BG326" s="142">
        <f t="shared" si="106"/>
        <v>0</v>
      </c>
      <c r="BH326" s="142">
        <f t="shared" si="107"/>
        <v>0</v>
      </c>
      <c r="BI326" s="142">
        <f t="shared" si="108"/>
        <v>0</v>
      </c>
      <c r="BJ326" s="13" t="s">
        <v>139</v>
      </c>
      <c r="BK326" s="142">
        <f t="shared" si="109"/>
        <v>0</v>
      </c>
      <c r="BL326" s="13" t="s">
        <v>138</v>
      </c>
      <c r="BM326" s="141" t="s">
        <v>870</v>
      </c>
    </row>
    <row r="327" spans="2:65" s="11" customFormat="1" ht="22.8" customHeight="1">
      <c r="B327" s="117"/>
      <c r="D327" s="118" t="s">
        <v>76</v>
      </c>
      <c r="E327" s="127" t="s">
        <v>871</v>
      </c>
      <c r="F327" s="127" t="s">
        <v>872</v>
      </c>
      <c r="I327" s="120"/>
      <c r="J327" s="128">
        <f>BK327</f>
        <v>0</v>
      </c>
      <c r="L327" s="117"/>
      <c r="M327" s="122"/>
      <c r="P327" s="123">
        <f>SUM(P328:P333)</f>
        <v>0</v>
      </c>
      <c r="R327" s="123">
        <f>SUM(R328:R333)</f>
        <v>1.008E-2</v>
      </c>
      <c r="T327" s="124">
        <f>SUM(T328:T333)</f>
        <v>0</v>
      </c>
      <c r="AR327" s="118" t="s">
        <v>139</v>
      </c>
      <c r="AT327" s="125" t="s">
        <v>76</v>
      </c>
      <c r="AU327" s="125" t="s">
        <v>85</v>
      </c>
      <c r="AY327" s="118" t="s">
        <v>131</v>
      </c>
      <c r="BK327" s="126">
        <f>SUM(BK328:BK333)</f>
        <v>0</v>
      </c>
    </row>
    <row r="328" spans="2:65" s="1" customFormat="1" ht="24.15" customHeight="1">
      <c r="B328" s="28"/>
      <c r="C328" s="129" t="s">
        <v>873</v>
      </c>
      <c r="D328" s="129" t="s">
        <v>134</v>
      </c>
      <c r="E328" s="130" t="s">
        <v>874</v>
      </c>
      <c r="F328" s="131" t="s">
        <v>875</v>
      </c>
      <c r="G328" s="132" t="s">
        <v>150</v>
      </c>
      <c r="H328" s="133">
        <v>16</v>
      </c>
      <c r="I328" s="134"/>
      <c r="J328" s="135">
        <f t="shared" ref="J328:J333" si="110">ROUND(I328*H328,2)</f>
        <v>0</v>
      </c>
      <c r="K328" s="136"/>
      <c r="L328" s="28"/>
      <c r="M328" s="137" t="s">
        <v>1</v>
      </c>
      <c r="N328" s="138" t="s">
        <v>43</v>
      </c>
      <c r="P328" s="139">
        <f t="shared" ref="P328:P333" si="111">O328*H328</f>
        <v>0</v>
      </c>
      <c r="Q328" s="139">
        <v>6.9999999999999994E-5</v>
      </c>
      <c r="R328" s="139">
        <f t="shared" ref="R328:R333" si="112">Q328*H328</f>
        <v>1.1199999999999999E-3</v>
      </c>
      <c r="S328" s="139">
        <v>0</v>
      </c>
      <c r="T328" s="140">
        <f t="shared" ref="T328:T333" si="113">S328*H328</f>
        <v>0</v>
      </c>
      <c r="AR328" s="141" t="s">
        <v>138</v>
      </c>
      <c r="AT328" s="141" t="s">
        <v>134</v>
      </c>
      <c r="AU328" s="141" t="s">
        <v>139</v>
      </c>
      <c r="AY328" s="13" t="s">
        <v>131</v>
      </c>
      <c r="BE328" s="142">
        <f t="shared" ref="BE328:BE333" si="114">IF(N328="základní",J328,0)</f>
        <v>0</v>
      </c>
      <c r="BF328" s="142">
        <f t="shared" ref="BF328:BF333" si="115">IF(N328="snížená",J328,0)</f>
        <v>0</v>
      </c>
      <c r="BG328" s="142">
        <f t="shared" ref="BG328:BG333" si="116">IF(N328="zákl. přenesená",J328,0)</f>
        <v>0</v>
      </c>
      <c r="BH328" s="142">
        <f t="shared" ref="BH328:BH333" si="117">IF(N328="sníž. přenesená",J328,0)</f>
        <v>0</v>
      </c>
      <c r="BI328" s="142">
        <f t="shared" ref="BI328:BI333" si="118">IF(N328="nulová",J328,0)</f>
        <v>0</v>
      </c>
      <c r="BJ328" s="13" t="s">
        <v>139</v>
      </c>
      <c r="BK328" s="142">
        <f t="shared" ref="BK328:BK333" si="119">ROUND(I328*H328,2)</f>
        <v>0</v>
      </c>
      <c r="BL328" s="13" t="s">
        <v>138</v>
      </c>
      <c r="BM328" s="141" t="s">
        <v>876</v>
      </c>
    </row>
    <row r="329" spans="2:65" s="1" customFormat="1" ht="24.15" customHeight="1">
      <c r="B329" s="28"/>
      <c r="C329" s="129" t="s">
        <v>877</v>
      </c>
      <c r="D329" s="129" t="s">
        <v>134</v>
      </c>
      <c r="E329" s="130" t="s">
        <v>878</v>
      </c>
      <c r="F329" s="131" t="s">
        <v>879</v>
      </c>
      <c r="G329" s="132" t="s">
        <v>150</v>
      </c>
      <c r="H329" s="133">
        <v>16</v>
      </c>
      <c r="I329" s="134"/>
      <c r="J329" s="135">
        <f t="shared" si="110"/>
        <v>0</v>
      </c>
      <c r="K329" s="136"/>
      <c r="L329" s="28"/>
      <c r="M329" s="137" t="s">
        <v>1</v>
      </c>
      <c r="N329" s="138" t="s">
        <v>43</v>
      </c>
      <c r="P329" s="139">
        <f t="shared" si="111"/>
        <v>0</v>
      </c>
      <c r="Q329" s="139">
        <v>1.3999999999999999E-4</v>
      </c>
      <c r="R329" s="139">
        <f t="shared" si="112"/>
        <v>2.2399999999999998E-3</v>
      </c>
      <c r="S329" s="139">
        <v>0</v>
      </c>
      <c r="T329" s="140">
        <f t="shared" si="113"/>
        <v>0</v>
      </c>
      <c r="AR329" s="141" t="s">
        <v>138</v>
      </c>
      <c r="AT329" s="141" t="s">
        <v>134</v>
      </c>
      <c r="AU329" s="141" t="s">
        <v>139</v>
      </c>
      <c r="AY329" s="13" t="s">
        <v>131</v>
      </c>
      <c r="BE329" s="142">
        <f t="shared" si="114"/>
        <v>0</v>
      </c>
      <c r="BF329" s="142">
        <f t="shared" si="115"/>
        <v>0</v>
      </c>
      <c r="BG329" s="142">
        <f t="shared" si="116"/>
        <v>0</v>
      </c>
      <c r="BH329" s="142">
        <f t="shared" si="117"/>
        <v>0</v>
      </c>
      <c r="BI329" s="142">
        <f t="shared" si="118"/>
        <v>0</v>
      </c>
      <c r="BJ329" s="13" t="s">
        <v>139</v>
      </c>
      <c r="BK329" s="142">
        <f t="shared" si="119"/>
        <v>0</v>
      </c>
      <c r="BL329" s="13" t="s">
        <v>138</v>
      </c>
      <c r="BM329" s="141" t="s">
        <v>880</v>
      </c>
    </row>
    <row r="330" spans="2:65" s="1" customFormat="1" ht="24.15" customHeight="1">
      <c r="B330" s="28"/>
      <c r="C330" s="129" t="s">
        <v>881</v>
      </c>
      <c r="D330" s="129" t="s">
        <v>134</v>
      </c>
      <c r="E330" s="130" t="s">
        <v>882</v>
      </c>
      <c r="F330" s="131" t="s">
        <v>883</v>
      </c>
      <c r="G330" s="132" t="s">
        <v>150</v>
      </c>
      <c r="H330" s="133">
        <v>32</v>
      </c>
      <c r="I330" s="134"/>
      <c r="J330" s="135">
        <f t="shared" si="110"/>
        <v>0</v>
      </c>
      <c r="K330" s="136"/>
      <c r="L330" s="28"/>
      <c r="M330" s="137" t="s">
        <v>1</v>
      </c>
      <c r="N330" s="138" t="s">
        <v>43</v>
      </c>
      <c r="P330" s="139">
        <f t="shared" si="111"/>
        <v>0</v>
      </c>
      <c r="Q330" s="139">
        <v>1.2E-4</v>
      </c>
      <c r="R330" s="139">
        <f t="shared" si="112"/>
        <v>3.8400000000000001E-3</v>
      </c>
      <c r="S330" s="139">
        <v>0</v>
      </c>
      <c r="T330" s="140">
        <f t="shared" si="113"/>
        <v>0</v>
      </c>
      <c r="AR330" s="141" t="s">
        <v>138</v>
      </c>
      <c r="AT330" s="141" t="s">
        <v>134</v>
      </c>
      <c r="AU330" s="141" t="s">
        <v>139</v>
      </c>
      <c r="AY330" s="13" t="s">
        <v>131</v>
      </c>
      <c r="BE330" s="142">
        <f t="shared" si="114"/>
        <v>0</v>
      </c>
      <c r="BF330" s="142">
        <f t="shared" si="115"/>
        <v>0</v>
      </c>
      <c r="BG330" s="142">
        <f t="shared" si="116"/>
        <v>0</v>
      </c>
      <c r="BH330" s="142">
        <f t="shared" si="117"/>
        <v>0</v>
      </c>
      <c r="BI330" s="142">
        <f t="shared" si="118"/>
        <v>0</v>
      </c>
      <c r="BJ330" s="13" t="s">
        <v>139</v>
      </c>
      <c r="BK330" s="142">
        <f t="shared" si="119"/>
        <v>0</v>
      </c>
      <c r="BL330" s="13" t="s">
        <v>138</v>
      </c>
      <c r="BM330" s="141" t="s">
        <v>884</v>
      </c>
    </row>
    <row r="331" spans="2:65" s="1" customFormat="1" ht="16.5" customHeight="1">
      <c r="B331" s="28"/>
      <c r="C331" s="129" t="s">
        <v>885</v>
      </c>
      <c r="D331" s="129" t="s">
        <v>134</v>
      </c>
      <c r="E331" s="130" t="s">
        <v>886</v>
      </c>
      <c r="F331" s="131" t="s">
        <v>887</v>
      </c>
      <c r="G331" s="132" t="s">
        <v>168</v>
      </c>
      <c r="H331" s="133">
        <v>12</v>
      </c>
      <c r="I331" s="134"/>
      <c r="J331" s="135">
        <f t="shared" si="110"/>
        <v>0</v>
      </c>
      <c r="K331" s="136"/>
      <c r="L331" s="28"/>
      <c r="M331" s="137" t="s">
        <v>1</v>
      </c>
      <c r="N331" s="138" t="s">
        <v>43</v>
      </c>
      <c r="P331" s="139">
        <f t="shared" si="111"/>
        <v>0</v>
      </c>
      <c r="Q331" s="139">
        <v>1.0000000000000001E-5</v>
      </c>
      <c r="R331" s="139">
        <f t="shared" si="112"/>
        <v>1.2000000000000002E-4</v>
      </c>
      <c r="S331" s="139">
        <v>0</v>
      </c>
      <c r="T331" s="140">
        <f t="shared" si="113"/>
        <v>0</v>
      </c>
      <c r="AR331" s="141" t="s">
        <v>138</v>
      </c>
      <c r="AT331" s="141" t="s">
        <v>134</v>
      </c>
      <c r="AU331" s="141" t="s">
        <v>139</v>
      </c>
      <c r="AY331" s="13" t="s">
        <v>131</v>
      </c>
      <c r="BE331" s="142">
        <f t="shared" si="114"/>
        <v>0</v>
      </c>
      <c r="BF331" s="142">
        <f t="shared" si="115"/>
        <v>0</v>
      </c>
      <c r="BG331" s="142">
        <f t="shared" si="116"/>
        <v>0</v>
      </c>
      <c r="BH331" s="142">
        <f t="shared" si="117"/>
        <v>0</v>
      </c>
      <c r="BI331" s="142">
        <f t="shared" si="118"/>
        <v>0</v>
      </c>
      <c r="BJ331" s="13" t="s">
        <v>139</v>
      </c>
      <c r="BK331" s="142">
        <f t="shared" si="119"/>
        <v>0</v>
      </c>
      <c r="BL331" s="13" t="s">
        <v>138</v>
      </c>
      <c r="BM331" s="141" t="s">
        <v>888</v>
      </c>
    </row>
    <row r="332" spans="2:65" s="1" customFormat="1" ht="24.15" customHeight="1">
      <c r="B332" s="28"/>
      <c r="C332" s="129" t="s">
        <v>889</v>
      </c>
      <c r="D332" s="129" t="s">
        <v>134</v>
      </c>
      <c r="E332" s="130" t="s">
        <v>890</v>
      </c>
      <c r="F332" s="131" t="s">
        <v>891</v>
      </c>
      <c r="G332" s="132" t="s">
        <v>168</v>
      </c>
      <c r="H332" s="133">
        <v>12</v>
      </c>
      <c r="I332" s="134"/>
      <c r="J332" s="135">
        <f t="shared" si="110"/>
        <v>0</v>
      </c>
      <c r="K332" s="136"/>
      <c r="L332" s="28"/>
      <c r="M332" s="137" t="s">
        <v>1</v>
      </c>
      <c r="N332" s="138" t="s">
        <v>43</v>
      </c>
      <c r="P332" s="139">
        <f t="shared" si="111"/>
        <v>0</v>
      </c>
      <c r="Q332" s="139">
        <v>2.0000000000000002E-5</v>
      </c>
      <c r="R332" s="139">
        <f t="shared" si="112"/>
        <v>2.4000000000000003E-4</v>
      </c>
      <c r="S332" s="139">
        <v>0</v>
      </c>
      <c r="T332" s="140">
        <f t="shared" si="113"/>
        <v>0</v>
      </c>
      <c r="AR332" s="141" t="s">
        <v>138</v>
      </c>
      <c r="AT332" s="141" t="s">
        <v>134</v>
      </c>
      <c r="AU332" s="141" t="s">
        <v>139</v>
      </c>
      <c r="AY332" s="13" t="s">
        <v>131</v>
      </c>
      <c r="BE332" s="142">
        <f t="shared" si="114"/>
        <v>0</v>
      </c>
      <c r="BF332" s="142">
        <f t="shared" si="115"/>
        <v>0</v>
      </c>
      <c r="BG332" s="142">
        <f t="shared" si="116"/>
        <v>0</v>
      </c>
      <c r="BH332" s="142">
        <f t="shared" si="117"/>
        <v>0</v>
      </c>
      <c r="BI332" s="142">
        <f t="shared" si="118"/>
        <v>0</v>
      </c>
      <c r="BJ332" s="13" t="s">
        <v>139</v>
      </c>
      <c r="BK332" s="142">
        <f t="shared" si="119"/>
        <v>0</v>
      </c>
      <c r="BL332" s="13" t="s">
        <v>138</v>
      </c>
      <c r="BM332" s="141" t="s">
        <v>892</v>
      </c>
    </row>
    <row r="333" spans="2:65" s="1" customFormat="1" ht="24.15" customHeight="1">
      <c r="B333" s="28"/>
      <c r="C333" s="129" t="s">
        <v>893</v>
      </c>
      <c r="D333" s="129" t="s">
        <v>134</v>
      </c>
      <c r="E333" s="130" t="s">
        <v>894</v>
      </c>
      <c r="F333" s="131" t="s">
        <v>895</v>
      </c>
      <c r="G333" s="132" t="s">
        <v>168</v>
      </c>
      <c r="H333" s="133">
        <v>12</v>
      </c>
      <c r="I333" s="134"/>
      <c r="J333" s="135">
        <f t="shared" si="110"/>
        <v>0</v>
      </c>
      <c r="K333" s="136"/>
      <c r="L333" s="28"/>
      <c r="M333" s="137" t="s">
        <v>1</v>
      </c>
      <c r="N333" s="138" t="s">
        <v>43</v>
      </c>
      <c r="P333" s="139">
        <f t="shared" si="111"/>
        <v>0</v>
      </c>
      <c r="Q333" s="139">
        <v>2.1000000000000001E-4</v>
      </c>
      <c r="R333" s="139">
        <f t="shared" si="112"/>
        <v>2.5200000000000001E-3</v>
      </c>
      <c r="S333" s="139">
        <v>0</v>
      </c>
      <c r="T333" s="140">
        <f t="shared" si="113"/>
        <v>0</v>
      </c>
      <c r="AR333" s="141" t="s">
        <v>138</v>
      </c>
      <c r="AT333" s="141" t="s">
        <v>134</v>
      </c>
      <c r="AU333" s="141" t="s">
        <v>139</v>
      </c>
      <c r="AY333" s="13" t="s">
        <v>131</v>
      </c>
      <c r="BE333" s="142">
        <f t="shared" si="114"/>
        <v>0</v>
      </c>
      <c r="BF333" s="142">
        <f t="shared" si="115"/>
        <v>0</v>
      </c>
      <c r="BG333" s="142">
        <f t="shared" si="116"/>
        <v>0</v>
      </c>
      <c r="BH333" s="142">
        <f t="shared" si="117"/>
        <v>0</v>
      </c>
      <c r="BI333" s="142">
        <f t="shared" si="118"/>
        <v>0</v>
      </c>
      <c r="BJ333" s="13" t="s">
        <v>139</v>
      </c>
      <c r="BK333" s="142">
        <f t="shared" si="119"/>
        <v>0</v>
      </c>
      <c r="BL333" s="13" t="s">
        <v>138</v>
      </c>
      <c r="BM333" s="141" t="s">
        <v>896</v>
      </c>
    </row>
    <row r="334" spans="2:65" s="11" customFormat="1" ht="22.8" customHeight="1">
      <c r="B334" s="117"/>
      <c r="D334" s="118" t="s">
        <v>76</v>
      </c>
      <c r="E334" s="127" t="s">
        <v>897</v>
      </c>
      <c r="F334" s="127" t="s">
        <v>898</v>
      </c>
      <c r="I334" s="120"/>
      <c r="J334" s="128">
        <f>BK334</f>
        <v>0</v>
      </c>
      <c r="L334" s="117"/>
      <c r="M334" s="122"/>
      <c r="P334" s="123">
        <f>SUM(P335:P337)</f>
        <v>0</v>
      </c>
      <c r="R334" s="123">
        <f>SUM(R335:R337)</f>
        <v>0.17709</v>
      </c>
      <c r="T334" s="124">
        <f>SUM(T335:T337)</f>
        <v>2.1833300000000003E-2</v>
      </c>
      <c r="AR334" s="118" t="s">
        <v>139</v>
      </c>
      <c r="AT334" s="125" t="s">
        <v>76</v>
      </c>
      <c r="AU334" s="125" t="s">
        <v>85</v>
      </c>
      <c r="AY334" s="118" t="s">
        <v>131</v>
      </c>
      <c r="BK334" s="126">
        <f>SUM(BK335:BK337)</f>
        <v>0</v>
      </c>
    </row>
    <row r="335" spans="2:65" s="1" customFormat="1" ht="16.5" customHeight="1">
      <c r="B335" s="28"/>
      <c r="C335" s="129" t="s">
        <v>899</v>
      </c>
      <c r="D335" s="129" t="s">
        <v>134</v>
      </c>
      <c r="E335" s="130" t="s">
        <v>900</v>
      </c>
      <c r="F335" s="131" t="s">
        <v>901</v>
      </c>
      <c r="G335" s="132" t="s">
        <v>150</v>
      </c>
      <c r="H335" s="133">
        <v>70.430000000000007</v>
      </c>
      <c r="I335" s="134"/>
      <c r="J335" s="135">
        <f>ROUND(I335*H335,2)</f>
        <v>0</v>
      </c>
      <c r="K335" s="136"/>
      <c r="L335" s="28"/>
      <c r="M335" s="137" t="s">
        <v>1</v>
      </c>
      <c r="N335" s="138" t="s">
        <v>43</v>
      </c>
      <c r="P335" s="139">
        <f>O335*H335</f>
        <v>0</v>
      </c>
      <c r="Q335" s="139">
        <v>1E-3</v>
      </c>
      <c r="R335" s="139">
        <f>Q335*H335</f>
        <v>7.0430000000000006E-2</v>
      </c>
      <c r="S335" s="139">
        <v>3.1E-4</v>
      </c>
      <c r="T335" s="140">
        <f>S335*H335</f>
        <v>2.1833300000000003E-2</v>
      </c>
      <c r="AR335" s="141" t="s">
        <v>138</v>
      </c>
      <c r="AT335" s="141" t="s">
        <v>134</v>
      </c>
      <c r="AU335" s="141" t="s">
        <v>139</v>
      </c>
      <c r="AY335" s="13" t="s">
        <v>131</v>
      </c>
      <c r="BE335" s="142">
        <f>IF(N335="základní",J335,0)</f>
        <v>0</v>
      </c>
      <c r="BF335" s="142">
        <f>IF(N335="snížená",J335,0)</f>
        <v>0</v>
      </c>
      <c r="BG335" s="142">
        <f>IF(N335="zákl. přenesená",J335,0)</f>
        <v>0</v>
      </c>
      <c r="BH335" s="142">
        <f>IF(N335="sníž. přenesená",J335,0)</f>
        <v>0</v>
      </c>
      <c r="BI335" s="142">
        <f>IF(N335="nulová",J335,0)</f>
        <v>0</v>
      </c>
      <c r="BJ335" s="13" t="s">
        <v>139</v>
      </c>
      <c r="BK335" s="142">
        <f>ROUND(I335*H335,2)</f>
        <v>0</v>
      </c>
      <c r="BL335" s="13" t="s">
        <v>138</v>
      </c>
      <c r="BM335" s="141" t="s">
        <v>902</v>
      </c>
    </row>
    <row r="336" spans="2:65" s="1" customFormat="1" ht="24.15" customHeight="1">
      <c r="B336" s="28"/>
      <c r="C336" s="129" t="s">
        <v>903</v>
      </c>
      <c r="D336" s="129" t="s">
        <v>134</v>
      </c>
      <c r="E336" s="130" t="s">
        <v>904</v>
      </c>
      <c r="F336" s="131" t="s">
        <v>905</v>
      </c>
      <c r="G336" s="132" t="s">
        <v>150</v>
      </c>
      <c r="H336" s="133">
        <v>213.32</v>
      </c>
      <c r="I336" s="134"/>
      <c r="J336" s="135">
        <f>ROUND(I336*H336,2)</f>
        <v>0</v>
      </c>
      <c r="K336" s="136"/>
      <c r="L336" s="28"/>
      <c r="M336" s="137" t="s">
        <v>1</v>
      </c>
      <c r="N336" s="138" t="s">
        <v>43</v>
      </c>
      <c r="P336" s="139">
        <f>O336*H336</f>
        <v>0</v>
      </c>
      <c r="Q336" s="139">
        <v>2.1000000000000001E-4</v>
      </c>
      <c r="R336" s="139">
        <f>Q336*H336</f>
        <v>4.4797200000000002E-2</v>
      </c>
      <c r="S336" s="139">
        <v>0</v>
      </c>
      <c r="T336" s="140">
        <f>S336*H336</f>
        <v>0</v>
      </c>
      <c r="AR336" s="141" t="s">
        <v>138</v>
      </c>
      <c r="AT336" s="141" t="s">
        <v>134</v>
      </c>
      <c r="AU336" s="141" t="s">
        <v>139</v>
      </c>
      <c r="AY336" s="13" t="s">
        <v>131</v>
      </c>
      <c r="BE336" s="142">
        <f>IF(N336="základní",J336,0)</f>
        <v>0</v>
      </c>
      <c r="BF336" s="142">
        <f>IF(N336="snížená",J336,0)</f>
        <v>0</v>
      </c>
      <c r="BG336" s="142">
        <f>IF(N336="zákl. přenesená",J336,0)</f>
        <v>0</v>
      </c>
      <c r="BH336" s="142">
        <f>IF(N336="sníž. přenesená",J336,0)</f>
        <v>0</v>
      </c>
      <c r="BI336" s="142">
        <f>IF(N336="nulová",J336,0)</f>
        <v>0</v>
      </c>
      <c r="BJ336" s="13" t="s">
        <v>139</v>
      </c>
      <c r="BK336" s="142">
        <f>ROUND(I336*H336,2)</f>
        <v>0</v>
      </c>
      <c r="BL336" s="13" t="s">
        <v>138</v>
      </c>
      <c r="BM336" s="141" t="s">
        <v>906</v>
      </c>
    </row>
    <row r="337" spans="2:65" s="1" customFormat="1" ht="33" customHeight="1">
      <c r="B337" s="28"/>
      <c r="C337" s="129" t="s">
        <v>907</v>
      </c>
      <c r="D337" s="129" t="s">
        <v>134</v>
      </c>
      <c r="E337" s="130" t="s">
        <v>908</v>
      </c>
      <c r="F337" s="131" t="s">
        <v>909</v>
      </c>
      <c r="G337" s="132" t="s">
        <v>150</v>
      </c>
      <c r="H337" s="133">
        <v>213.32</v>
      </c>
      <c r="I337" s="134"/>
      <c r="J337" s="135">
        <f>ROUND(I337*H337,2)</f>
        <v>0</v>
      </c>
      <c r="K337" s="136"/>
      <c r="L337" s="28"/>
      <c r="M337" s="155" t="s">
        <v>1</v>
      </c>
      <c r="N337" s="156" t="s">
        <v>43</v>
      </c>
      <c r="O337" s="157"/>
      <c r="P337" s="158">
        <f>O337*H337</f>
        <v>0</v>
      </c>
      <c r="Q337" s="158">
        <v>2.9E-4</v>
      </c>
      <c r="R337" s="158">
        <f>Q337*H337</f>
        <v>6.1862799999999996E-2</v>
      </c>
      <c r="S337" s="158">
        <v>0</v>
      </c>
      <c r="T337" s="159">
        <f>S337*H337</f>
        <v>0</v>
      </c>
      <c r="AR337" s="141" t="s">
        <v>138</v>
      </c>
      <c r="AT337" s="141" t="s">
        <v>134</v>
      </c>
      <c r="AU337" s="141" t="s">
        <v>139</v>
      </c>
      <c r="AY337" s="13" t="s">
        <v>131</v>
      </c>
      <c r="BE337" s="142">
        <f>IF(N337="základní",J337,0)</f>
        <v>0</v>
      </c>
      <c r="BF337" s="142">
        <f>IF(N337="snížená",J337,0)</f>
        <v>0</v>
      </c>
      <c r="BG337" s="142">
        <f>IF(N337="zákl. přenesená",J337,0)</f>
        <v>0</v>
      </c>
      <c r="BH337" s="142">
        <f>IF(N337="sníž. přenesená",J337,0)</f>
        <v>0</v>
      </c>
      <c r="BI337" s="142">
        <f>IF(N337="nulová",J337,0)</f>
        <v>0</v>
      </c>
      <c r="BJ337" s="13" t="s">
        <v>139</v>
      </c>
      <c r="BK337" s="142">
        <f>ROUND(I337*H337,2)</f>
        <v>0</v>
      </c>
      <c r="BL337" s="13" t="s">
        <v>138</v>
      </c>
      <c r="BM337" s="141" t="s">
        <v>910</v>
      </c>
    </row>
    <row r="338" spans="2:65" s="1" customFormat="1" ht="6.9" customHeight="1">
      <c r="B338" s="40"/>
      <c r="C338" s="41"/>
      <c r="D338" s="41"/>
      <c r="E338" s="41"/>
      <c r="F338" s="41"/>
      <c r="G338" s="41"/>
      <c r="H338" s="41"/>
      <c r="I338" s="41"/>
      <c r="J338" s="41"/>
      <c r="K338" s="41"/>
      <c r="L338" s="28"/>
    </row>
  </sheetData>
  <sheetProtection algorithmName="SHA-512" hashValue="T81y4Rr84ldodWqF8P7N+lKXxbB+URDiF1xlbbGKymVGDOCrCtNIXDFlUQBIGCmuQPgOgecdvS5zZJT3gBEp1Q==" saltValue="3e2jhKBjafG/JPRNheKMo7cqsXIvlwtZnzYtWLoBFOfjBwwB8iEKhDRq0xxnCEVaVZrQBjz5czrD/tj1JYwsWw==" spinCount="100000" sheet="1" objects="1" scenarios="1" formatColumns="0" formatRows="0" autoFilter="0"/>
  <autoFilter ref="C133:K337" xr:uid="{00000000-0009-0000-0000-000001000000}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6"/>
  <sheetViews>
    <sheetView showGridLines="0" topLeftCell="A107" workbookViewId="0">
      <selection activeCell="I124" sqref="I124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3" t="s">
        <v>89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90</v>
      </c>
      <c r="L4" s="16"/>
      <c r="M4" s="84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8" t="str">
        <f>'Rekapitulace stavby'!K6</f>
        <v>Oprava bytu č. 6 v objektu Bohdanečská 249, Vinoř</v>
      </c>
      <c r="F7" s="199"/>
      <c r="G7" s="199"/>
      <c r="H7" s="199"/>
      <c r="L7" s="16"/>
    </row>
    <row r="8" spans="2:46" s="1" customFormat="1" ht="12" customHeight="1">
      <c r="B8" s="28"/>
      <c r="D8" s="23" t="s">
        <v>91</v>
      </c>
      <c r="L8" s="28"/>
    </row>
    <row r="9" spans="2:46" s="1" customFormat="1" ht="16.5" customHeight="1">
      <c r="B9" s="28"/>
      <c r="E9" s="179" t="s">
        <v>911</v>
      </c>
      <c r="F9" s="200"/>
      <c r="G9" s="200"/>
      <c r="H9" s="200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16. 1. 2026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26</v>
      </c>
      <c r="L14" s="28"/>
    </row>
    <row r="15" spans="2:46" s="1" customFormat="1" ht="18" customHeight="1">
      <c r="B15" s="28"/>
      <c r="E15" s="21" t="s">
        <v>27</v>
      </c>
      <c r="I15" s="23" t="s">
        <v>28</v>
      </c>
      <c r="J15" s="21" t="s">
        <v>29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30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1" t="str">
        <f>'Rekapitulace stavby'!E14</f>
        <v>Vyplň údaj</v>
      </c>
      <c r="F18" s="163"/>
      <c r="G18" s="163"/>
      <c r="H18" s="163"/>
      <c r="I18" s="23" t="s">
        <v>28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32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35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5"/>
      <c r="E27" s="168" t="s">
        <v>1</v>
      </c>
      <c r="F27" s="168"/>
      <c r="G27" s="168"/>
      <c r="H27" s="168"/>
      <c r="L27" s="85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37</v>
      </c>
      <c r="J30" s="62">
        <f>ROUND(J118, 2)</f>
        <v>0</v>
      </c>
      <c r="L30" s="28"/>
    </row>
    <row r="31" spans="2:12" s="1" customFormat="1" ht="6.9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" customHeight="1">
      <c r="B33" s="28"/>
      <c r="D33" s="51" t="s">
        <v>41</v>
      </c>
      <c r="E33" s="23" t="s">
        <v>42</v>
      </c>
      <c r="F33" s="87">
        <f>ROUND((SUM(BE118:BE125)),  2)</f>
        <v>0</v>
      </c>
      <c r="I33" s="88">
        <v>0.21</v>
      </c>
      <c r="J33" s="87">
        <f>ROUND(((SUM(BE118:BE125))*I33),  2)</f>
        <v>0</v>
      </c>
      <c r="L33" s="28"/>
    </row>
    <row r="34" spans="2:12" s="1" customFormat="1" ht="14.4" customHeight="1">
      <c r="B34" s="28"/>
      <c r="E34" s="23" t="s">
        <v>43</v>
      </c>
      <c r="F34" s="87">
        <f>ROUND((SUM(BF118:BF125)),  2)</f>
        <v>0</v>
      </c>
      <c r="I34" s="88">
        <v>0.12</v>
      </c>
      <c r="J34" s="87">
        <f>ROUND(((SUM(BF118:BF125))*I34),  2)</f>
        <v>0</v>
      </c>
      <c r="L34" s="28"/>
    </row>
    <row r="35" spans="2:12" s="1" customFormat="1" ht="14.4" hidden="1" customHeight="1">
      <c r="B35" s="28"/>
      <c r="E35" s="23" t="s">
        <v>44</v>
      </c>
      <c r="F35" s="87">
        <f>ROUND((SUM(BG118:BG125)),  2)</f>
        <v>0</v>
      </c>
      <c r="I35" s="88">
        <v>0.21</v>
      </c>
      <c r="J35" s="87">
        <f>0</f>
        <v>0</v>
      </c>
      <c r="L35" s="28"/>
    </row>
    <row r="36" spans="2:12" s="1" customFormat="1" ht="14.4" hidden="1" customHeight="1">
      <c r="B36" s="28"/>
      <c r="E36" s="23" t="s">
        <v>45</v>
      </c>
      <c r="F36" s="87">
        <f>ROUND((SUM(BH118:BH125)),  2)</f>
        <v>0</v>
      </c>
      <c r="I36" s="88">
        <v>0.12</v>
      </c>
      <c r="J36" s="87">
        <f>0</f>
        <v>0</v>
      </c>
      <c r="L36" s="28"/>
    </row>
    <row r="37" spans="2:12" s="1" customFormat="1" ht="14.4" hidden="1" customHeight="1">
      <c r="B37" s="28"/>
      <c r="E37" s="23" t="s">
        <v>46</v>
      </c>
      <c r="F37" s="87">
        <f>ROUND((SUM(BI118:BI125)),  2)</f>
        <v>0</v>
      </c>
      <c r="I37" s="88">
        <v>0</v>
      </c>
      <c r="J37" s="87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9"/>
      <c r="D39" s="90" t="s">
        <v>47</v>
      </c>
      <c r="E39" s="53"/>
      <c r="F39" s="53"/>
      <c r="G39" s="91" t="s">
        <v>48</v>
      </c>
      <c r="H39" s="92" t="s">
        <v>49</v>
      </c>
      <c r="I39" s="53"/>
      <c r="J39" s="93">
        <f>SUM(J30:J37)</f>
        <v>0</v>
      </c>
      <c r="K39" s="94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52</v>
      </c>
      <c r="E61" s="30"/>
      <c r="F61" s="95" t="s">
        <v>53</v>
      </c>
      <c r="G61" s="39" t="s">
        <v>52</v>
      </c>
      <c r="H61" s="30"/>
      <c r="I61" s="30"/>
      <c r="J61" s="96" t="s">
        <v>53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52</v>
      </c>
      <c r="E76" s="30"/>
      <c r="F76" s="95" t="s">
        <v>53</v>
      </c>
      <c r="G76" s="39" t="s">
        <v>52</v>
      </c>
      <c r="H76" s="30"/>
      <c r="I76" s="30"/>
      <c r="J76" s="96" t="s">
        <v>53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93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8" t="str">
        <f>E7</f>
        <v>Oprava bytu č. 6 v objektu Bohdanečská 249, Vinoř</v>
      </c>
      <c r="F85" s="199"/>
      <c r="G85" s="199"/>
      <c r="H85" s="199"/>
      <c r="L85" s="28"/>
    </row>
    <row r="86" spans="2:47" s="1" customFormat="1" ht="12" customHeight="1">
      <c r="B86" s="28"/>
      <c r="C86" s="23" t="s">
        <v>91</v>
      </c>
      <c r="L86" s="28"/>
    </row>
    <row r="87" spans="2:47" s="1" customFormat="1" ht="16.5" customHeight="1">
      <c r="B87" s="28"/>
      <c r="E87" s="179" t="str">
        <f>E9</f>
        <v>02 - VRN</v>
      </c>
      <c r="F87" s="200"/>
      <c r="G87" s="200"/>
      <c r="H87" s="200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Bohdanečská 249, 190 17 Praha-Vinoř</v>
      </c>
      <c r="I89" s="23" t="s">
        <v>22</v>
      </c>
      <c r="J89" s="48" t="str">
        <f>IF(J12="","",J12)</f>
        <v>16. 1. 2026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24</v>
      </c>
      <c r="F91" s="21" t="str">
        <f>E15</f>
        <v xml:space="preserve">Městská část Praha-Vinoř </v>
      </c>
      <c r="I91" s="23" t="s">
        <v>32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30</v>
      </c>
      <c r="F92" s="21" t="str">
        <f>IF(E18="","",E18)</f>
        <v>Vyplň údaj</v>
      </c>
      <c r="I92" s="23" t="s">
        <v>35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94</v>
      </c>
      <c r="D94" s="89"/>
      <c r="E94" s="89"/>
      <c r="F94" s="89"/>
      <c r="G94" s="89"/>
      <c r="H94" s="89"/>
      <c r="I94" s="89"/>
      <c r="J94" s="98" t="s">
        <v>95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99" t="s">
        <v>96</v>
      </c>
      <c r="J96" s="62">
        <f>J118</f>
        <v>0</v>
      </c>
      <c r="L96" s="28"/>
      <c r="AU96" s="13" t="s">
        <v>97</v>
      </c>
    </row>
    <row r="97" spans="2:12" s="8" customFormat="1" ht="24.9" customHeight="1">
      <c r="B97" s="100"/>
      <c r="D97" s="101" t="s">
        <v>912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19.95" customHeight="1">
      <c r="B98" s="104"/>
      <c r="D98" s="105" t="s">
        <v>913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6.9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" customHeight="1">
      <c r="B105" s="28"/>
      <c r="C105" s="17" t="s">
        <v>116</v>
      </c>
      <c r="L105" s="28"/>
    </row>
    <row r="106" spans="2:12" s="1" customFormat="1" ht="6.9" customHeight="1">
      <c r="B106" s="28"/>
      <c r="L106" s="28"/>
    </row>
    <row r="107" spans="2:12" s="1" customFormat="1" ht="12" customHeight="1">
      <c r="B107" s="28"/>
      <c r="C107" s="23" t="s">
        <v>16</v>
      </c>
      <c r="L107" s="28"/>
    </row>
    <row r="108" spans="2:12" s="1" customFormat="1" ht="16.5" customHeight="1">
      <c r="B108" s="28"/>
      <c r="E108" s="198" t="str">
        <f>E7</f>
        <v>Oprava bytu č. 6 v objektu Bohdanečská 249, Vinoř</v>
      </c>
      <c r="F108" s="199"/>
      <c r="G108" s="199"/>
      <c r="H108" s="199"/>
      <c r="L108" s="28"/>
    </row>
    <row r="109" spans="2:12" s="1" customFormat="1" ht="12" customHeight="1">
      <c r="B109" s="28"/>
      <c r="C109" s="23" t="s">
        <v>91</v>
      </c>
      <c r="L109" s="28"/>
    </row>
    <row r="110" spans="2:12" s="1" customFormat="1" ht="16.5" customHeight="1">
      <c r="B110" s="28"/>
      <c r="E110" s="179" t="str">
        <f>E9</f>
        <v>02 - VRN</v>
      </c>
      <c r="F110" s="200"/>
      <c r="G110" s="200"/>
      <c r="H110" s="200"/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3" t="s">
        <v>20</v>
      </c>
      <c r="F112" s="21" t="str">
        <f>F12</f>
        <v>Bohdanečská 249, 190 17 Praha-Vinoř</v>
      </c>
      <c r="I112" s="23" t="s">
        <v>22</v>
      </c>
      <c r="J112" s="48" t="str">
        <f>IF(J12="","",J12)</f>
        <v>16. 1. 2026</v>
      </c>
      <c r="L112" s="28"/>
    </row>
    <row r="113" spans="2:65" s="1" customFormat="1" ht="6.9" customHeight="1">
      <c r="B113" s="28"/>
      <c r="L113" s="28"/>
    </row>
    <row r="114" spans="2:65" s="1" customFormat="1" ht="15.15" customHeight="1">
      <c r="B114" s="28"/>
      <c r="C114" s="23" t="s">
        <v>24</v>
      </c>
      <c r="F114" s="21" t="str">
        <f>E15</f>
        <v xml:space="preserve">Městská část Praha-Vinoř </v>
      </c>
      <c r="I114" s="23" t="s">
        <v>32</v>
      </c>
      <c r="J114" s="26" t="str">
        <f>E21</f>
        <v xml:space="preserve"> </v>
      </c>
      <c r="L114" s="28"/>
    </row>
    <row r="115" spans="2:65" s="1" customFormat="1" ht="15.15" customHeight="1">
      <c r="B115" s="28"/>
      <c r="C115" s="23" t="s">
        <v>30</v>
      </c>
      <c r="F115" s="21" t="str">
        <f>IF(E18="","",E18)</f>
        <v>Vyplň údaj</v>
      </c>
      <c r="I115" s="23" t="s">
        <v>35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8"/>
      <c r="C117" s="109" t="s">
        <v>117</v>
      </c>
      <c r="D117" s="110" t="s">
        <v>62</v>
      </c>
      <c r="E117" s="110" t="s">
        <v>58</v>
      </c>
      <c r="F117" s="110" t="s">
        <v>59</v>
      </c>
      <c r="G117" s="110" t="s">
        <v>118</v>
      </c>
      <c r="H117" s="110" t="s">
        <v>119</v>
      </c>
      <c r="I117" s="110" t="s">
        <v>120</v>
      </c>
      <c r="J117" s="111" t="s">
        <v>95</v>
      </c>
      <c r="K117" s="112" t="s">
        <v>121</v>
      </c>
      <c r="L117" s="108"/>
      <c r="M117" s="55" t="s">
        <v>1</v>
      </c>
      <c r="N117" s="56" t="s">
        <v>41</v>
      </c>
      <c r="O117" s="56" t="s">
        <v>122</v>
      </c>
      <c r="P117" s="56" t="s">
        <v>123</v>
      </c>
      <c r="Q117" s="56" t="s">
        <v>124</v>
      </c>
      <c r="R117" s="56" t="s">
        <v>125</v>
      </c>
      <c r="S117" s="56" t="s">
        <v>126</v>
      </c>
      <c r="T117" s="57" t="s">
        <v>127</v>
      </c>
    </row>
    <row r="118" spans="2:65" s="1" customFormat="1" ht="22.8" customHeight="1">
      <c r="B118" s="28"/>
      <c r="C118" s="60" t="s">
        <v>128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</v>
      </c>
      <c r="S118" s="49"/>
      <c r="T118" s="115">
        <f>T119</f>
        <v>0</v>
      </c>
      <c r="AT118" s="13" t="s">
        <v>76</v>
      </c>
      <c r="AU118" s="13" t="s">
        <v>97</v>
      </c>
      <c r="BK118" s="116">
        <f>BK119</f>
        <v>0</v>
      </c>
    </row>
    <row r="119" spans="2:65" s="11" customFormat="1" ht="25.95" customHeight="1">
      <c r="B119" s="117"/>
      <c r="D119" s="118" t="s">
        <v>76</v>
      </c>
      <c r="E119" s="119" t="s">
        <v>88</v>
      </c>
      <c r="F119" s="119" t="s">
        <v>914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152</v>
      </c>
      <c r="AT119" s="125" t="s">
        <v>76</v>
      </c>
      <c r="AU119" s="125" t="s">
        <v>77</v>
      </c>
      <c r="AY119" s="118" t="s">
        <v>131</v>
      </c>
      <c r="BK119" s="126">
        <f>BK120</f>
        <v>0</v>
      </c>
    </row>
    <row r="120" spans="2:65" s="11" customFormat="1" ht="22.8" customHeight="1">
      <c r="B120" s="117"/>
      <c r="D120" s="118" t="s">
        <v>76</v>
      </c>
      <c r="E120" s="127" t="s">
        <v>915</v>
      </c>
      <c r="F120" s="127" t="s">
        <v>916</v>
      </c>
      <c r="I120" s="120"/>
      <c r="J120" s="128">
        <f>BK120</f>
        <v>0</v>
      </c>
      <c r="L120" s="117"/>
      <c r="M120" s="122"/>
      <c r="P120" s="123">
        <f>SUM(P121:P125)</f>
        <v>0</v>
      </c>
      <c r="R120" s="123">
        <f>SUM(R121:R125)</f>
        <v>0</v>
      </c>
      <c r="T120" s="124">
        <f>SUM(T121:T125)</f>
        <v>0</v>
      </c>
      <c r="AR120" s="118" t="s">
        <v>152</v>
      </c>
      <c r="AT120" s="125" t="s">
        <v>76</v>
      </c>
      <c r="AU120" s="125" t="s">
        <v>85</v>
      </c>
      <c r="AY120" s="118" t="s">
        <v>131</v>
      </c>
      <c r="BK120" s="126">
        <f>SUM(BK121:BK125)</f>
        <v>0</v>
      </c>
    </row>
    <row r="121" spans="2:65" s="1" customFormat="1" ht="16.5" customHeight="1">
      <c r="B121" s="28"/>
      <c r="C121" s="129" t="s">
        <v>85</v>
      </c>
      <c r="D121" s="129" t="s">
        <v>134</v>
      </c>
      <c r="E121" s="130" t="s">
        <v>917</v>
      </c>
      <c r="F121" s="131" t="s">
        <v>918</v>
      </c>
      <c r="G121" s="132" t="s">
        <v>336</v>
      </c>
      <c r="H121" s="133">
        <v>1</v>
      </c>
      <c r="I121" s="134"/>
      <c r="J121" s="135">
        <f>ROUND(I121*H121,2)</f>
        <v>0</v>
      </c>
      <c r="K121" s="136"/>
      <c r="L121" s="28"/>
      <c r="M121" s="137" t="s">
        <v>1</v>
      </c>
      <c r="N121" s="138" t="s">
        <v>43</v>
      </c>
      <c r="P121" s="139">
        <f>O121*H121</f>
        <v>0</v>
      </c>
      <c r="Q121" s="139">
        <v>0</v>
      </c>
      <c r="R121" s="139">
        <f>Q121*H121</f>
        <v>0</v>
      </c>
      <c r="S121" s="139">
        <v>0</v>
      </c>
      <c r="T121" s="140">
        <f>S121*H121</f>
        <v>0</v>
      </c>
      <c r="AR121" s="141" t="s">
        <v>919</v>
      </c>
      <c r="AT121" s="141" t="s">
        <v>134</v>
      </c>
      <c r="AU121" s="141" t="s">
        <v>139</v>
      </c>
      <c r="AY121" s="13" t="s">
        <v>131</v>
      </c>
      <c r="BE121" s="142">
        <f>IF(N121="základní",J121,0)</f>
        <v>0</v>
      </c>
      <c r="BF121" s="142">
        <f>IF(N121="snížená",J121,0)</f>
        <v>0</v>
      </c>
      <c r="BG121" s="142">
        <f>IF(N121="zákl. přenesená",J121,0)</f>
        <v>0</v>
      </c>
      <c r="BH121" s="142">
        <f>IF(N121="sníž. přenesená",J121,0)</f>
        <v>0</v>
      </c>
      <c r="BI121" s="142">
        <f>IF(N121="nulová",J121,0)</f>
        <v>0</v>
      </c>
      <c r="BJ121" s="13" t="s">
        <v>139</v>
      </c>
      <c r="BK121" s="142">
        <f>ROUND(I121*H121,2)</f>
        <v>0</v>
      </c>
      <c r="BL121" s="13" t="s">
        <v>919</v>
      </c>
      <c r="BM121" s="141" t="s">
        <v>920</v>
      </c>
    </row>
    <row r="122" spans="2:65" s="1" customFormat="1" ht="16.5" customHeight="1">
      <c r="B122" s="28"/>
      <c r="C122" s="129" t="s">
        <v>139</v>
      </c>
      <c r="D122" s="129" t="s">
        <v>134</v>
      </c>
      <c r="E122" s="130" t="s">
        <v>921</v>
      </c>
      <c r="F122" s="131" t="s">
        <v>922</v>
      </c>
      <c r="G122" s="132" t="s">
        <v>155</v>
      </c>
      <c r="H122" s="133">
        <v>1</v>
      </c>
      <c r="I122" s="134"/>
      <c r="J122" s="135">
        <f>ROUND(I122*H122,2)</f>
        <v>0</v>
      </c>
      <c r="K122" s="136"/>
      <c r="L122" s="28"/>
      <c r="M122" s="137" t="s">
        <v>1</v>
      </c>
      <c r="N122" s="138" t="s">
        <v>43</v>
      </c>
      <c r="P122" s="139">
        <f>O122*H122</f>
        <v>0</v>
      </c>
      <c r="Q122" s="139">
        <v>0</v>
      </c>
      <c r="R122" s="139">
        <f>Q122*H122</f>
        <v>0</v>
      </c>
      <c r="S122" s="139">
        <v>0</v>
      </c>
      <c r="T122" s="140">
        <f>S122*H122</f>
        <v>0</v>
      </c>
      <c r="AR122" s="141" t="s">
        <v>919</v>
      </c>
      <c r="AT122" s="141" t="s">
        <v>134</v>
      </c>
      <c r="AU122" s="141" t="s">
        <v>139</v>
      </c>
      <c r="AY122" s="13" t="s">
        <v>131</v>
      </c>
      <c r="BE122" s="142">
        <f>IF(N122="základní",J122,0)</f>
        <v>0</v>
      </c>
      <c r="BF122" s="142">
        <f>IF(N122="snížená",J122,0)</f>
        <v>0</v>
      </c>
      <c r="BG122" s="142">
        <f>IF(N122="zákl. přenesená",J122,0)</f>
        <v>0</v>
      </c>
      <c r="BH122" s="142">
        <f>IF(N122="sníž. přenesená",J122,0)</f>
        <v>0</v>
      </c>
      <c r="BI122" s="142">
        <f>IF(N122="nulová",J122,0)</f>
        <v>0</v>
      </c>
      <c r="BJ122" s="13" t="s">
        <v>139</v>
      </c>
      <c r="BK122" s="142">
        <f>ROUND(I122*H122,2)</f>
        <v>0</v>
      </c>
      <c r="BL122" s="13" t="s">
        <v>919</v>
      </c>
      <c r="BM122" s="141" t="s">
        <v>923</v>
      </c>
    </row>
    <row r="123" spans="2:65" s="1" customFormat="1" ht="16.5" customHeight="1">
      <c r="B123" s="28"/>
      <c r="C123" s="129" t="s">
        <v>144</v>
      </c>
      <c r="D123" s="129" t="s">
        <v>134</v>
      </c>
      <c r="E123" s="130" t="s">
        <v>924</v>
      </c>
      <c r="F123" s="131" t="s">
        <v>925</v>
      </c>
      <c r="G123" s="132" t="s">
        <v>155</v>
      </c>
      <c r="H123" s="133">
        <v>1</v>
      </c>
      <c r="I123" s="134"/>
      <c r="J123" s="135">
        <f>ROUND(I123*H123,2)</f>
        <v>0</v>
      </c>
      <c r="K123" s="136"/>
      <c r="L123" s="28"/>
      <c r="M123" s="137" t="s">
        <v>1</v>
      </c>
      <c r="N123" s="138" t="s">
        <v>43</v>
      </c>
      <c r="P123" s="139">
        <f>O123*H123</f>
        <v>0</v>
      </c>
      <c r="Q123" s="139">
        <v>0</v>
      </c>
      <c r="R123" s="139">
        <f>Q123*H123</f>
        <v>0</v>
      </c>
      <c r="S123" s="139">
        <v>0</v>
      </c>
      <c r="T123" s="140">
        <f>S123*H123</f>
        <v>0</v>
      </c>
      <c r="AR123" s="141" t="s">
        <v>919</v>
      </c>
      <c r="AT123" s="141" t="s">
        <v>134</v>
      </c>
      <c r="AU123" s="141" t="s">
        <v>139</v>
      </c>
      <c r="AY123" s="13" t="s">
        <v>131</v>
      </c>
      <c r="BE123" s="142">
        <f>IF(N123="základní",J123,0)</f>
        <v>0</v>
      </c>
      <c r="BF123" s="142">
        <f>IF(N123="snížená",J123,0)</f>
        <v>0</v>
      </c>
      <c r="BG123" s="142">
        <f>IF(N123="zákl. přenesená",J123,0)</f>
        <v>0</v>
      </c>
      <c r="BH123" s="142">
        <f>IF(N123="sníž. přenesená",J123,0)</f>
        <v>0</v>
      </c>
      <c r="BI123" s="142">
        <f>IF(N123="nulová",J123,0)</f>
        <v>0</v>
      </c>
      <c r="BJ123" s="13" t="s">
        <v>139</v>
      </c>
      <c r="BK123" s="142">
        <f>ROUND(I123*H123,2)</f>
        <v>0</v>
      </c>
      <c r="BL123" s="13" t="s">
        <v>919</v>
      </c>
      <c r="BM123" s="141" t="s">
        <v>926</v>
      </c>
    </row>
    <row r="124" spans="2:65" s="1" customFormat="1" ht="16.5" customHeight="1">
      <c r="B124" s="28"/>
      <c r="C124" s="129" t="s">
        <v>138</v>
      </c>
      <c r="D124" s="129" t="s">
        <v>134</v>
      </c>
      <c r="E124" s="130" t="s">
        <v>927</v>
      </c>
      <c r="F124" s="131" t="s">
        <v>928</v>
      </c>
      <c r="G124" s="132" t="s">
        <v>155</v>
      </c>
      <c r="H124" s="133">
        <v>1</v>
      </c>
      <c r="I124" s="134"/>
      <c r="J124" s="135">
        <f>ROUND(I124*H124,2)</f>
        <v>0</v>
      </c>
      <c r="K124" s="136"/>
      <c r="L124" s="28"/>
      <c r="M124" s="137" t="s">
        <v>1</v>
      </c>
      <c r="N124" s="138" t="s">
        <v>43</v>
      </c>
      <c r="P124" s="139">
        <f>O124*H124</f>
        <v>0</v>
      </c>
      <c r="Q124" s="139">
        <v>0</v>
      </c>
      <c r="R124" s="139">
        <f>Q124*H124</f>
        <v>0</v>
      </c>
      <c r="S124" s="139">
        <v>0</v>
      </c>
      <c r="T124" s="140">
        <f>S124*H124</f>
        <v>0</v>
      </c>
      <c r="AR124" s="141" t="s">
        <v>919</v>
      </c>
      <c r="AT124" s="141" t="s">
        <v>134</v>
      </c>
      <c r="AU124" s="141" t="s">
        <v>139</v>
      </c>
      <c r="AY124" s="13" t="s">
        <v>131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3" t="s">
        <v>139</v>
      </c>
      <c r="BK124" s="142">
        <f>ROUND(I124*H124,2)</f>
        <v>0</v>
      </c>
      <c r="BL124" s="13" t="s">
        <v>919</v>
      </c>
      <c r="BM124" s="141" t="s">
        <v>929</v>
      </c>
    </row>
    <row r="125" spans="2:65" s="1" customFormat="1" ht="16.5" customHeight="1">
      <c r="B125" s="28"/>
      <c r="C125" s="129" t="s">
        <v>152</v>
      </c>
      <c r="D125" s="129" t="s">
        <v>134</v>
      </c>
      <c r="E125" s="130" t="s">
        <v>930</v>
      </c>
      <c r="F125" s="131" t="s">
        <v>931</v>
      </c>
      <c r="G125" s="132" t="s">
        <v>155</v>
      </c>
      <c r="H125" s="133">
        <v>1</v>
      </c>
      <c r="I125" s="134"/>
      <c r="J125" s="135">
        <f>ROUND(I125*H125,2)</f>
        <v>0</v>
      </c>
      <c r="K125" s="136"/>
      <c r="L125" s="28"/>
      <c r="M125" s="155" t="s">
        <v>1</v>
      </c>
      <c r="N125" s="156" t="s">
        <v>43</v>
      </c>
      <c r="O125" s="157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AR125" s="141" t="s">
        <v>919</v>
      </c>
      <c r="AT125" s="141" t="s">
        <v>134</v>
      </c>
      <c r="AU125" s="141" t="s">
        <v>139</v>
      </c>
      <c r="AY125" s="13" t="s">
        <v>131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3" t="s">
        <v>139</v>
      </c>
      <c r="BK125" s="142">
        <f>ROUND(I125*H125,2)</f>
        <v>0</v>
      </c>
      <c r="BL125" s="13" t="s">
        <v>919</v>
      </c>
      <c r="BM125" s="141" t="s">
        <v>932</v>
      </c>
    </row>
    <row r="126" spans="2:65" s="1" customFormat="1" ht="6.9" customHeight="1"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28"/>
    </row>
  </sheetData>
  <sheetProtection algorithmName="SHA-512" hashValue="Zq9TIm7DSTicQVdGvc2mWqEzOyzKv6GUyNXWEXBOO9UEaBsRNzfaoysg29BU4UyYjS0qzPqtJgcLBu87a0+uTw==" saltValue="h28M4PDUTYda02d6O8+AAlTBVksIhM7IBgicvmf9QwqiYPi0DzW/dJLX+ApI4V6ZgHqfBVcDLKVOLDek5yd94A==" spinCount="100000" sheet="1" objects="1" scenarios="1" formatColumns="0" formatRows="0" autoFilter="0"/>
  <autoFilter ref="C117:K125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SO</vt:lpstr>
      <vt:lpstr>02 - VRN</vt:lpstr>
      <vt:lpstr>'01 - SO'!Názvy_tisku</vt:lpstr>
      <vt:lpstr>'02 - VRN'!Názvy_tisku</vt:lpstr>
      <vt:lpstr>'Rekapitulace stavby'!Názvy_tisku</vt:lpstr>
      <vt:lpstr>'01 - SO'!Oblast_tisku</vt:lpstr>
      <vt:lpstr>'02 -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Šindelář Adamcová</dc:creator>
  <cp:lastModifiedBy>Marek Haas</cp:lastModifiedBy>
  <dcterms:created xsi:type="dcterms:W3CDTF">2026-01-19T11:37:09Z</dcterms:created>
  <dcterms:modified xsi:type="dcterms:W3CDTF">2026-01-19T11:39:46Z</dcterms:modified>
</cp:coreProperties>
</file>