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rupBuild="20314"/>
  <fileSharing userName="Bc. Jakub Svancár"/>
  <workbookPr defaultThemeVersion="124226"/>
  <bookViews>
    <workbookView xWindow="32760" yWindow="32760" windowWidth="28800" windowHeight="11625"/>
  </bookViews>
  <sheets>
    <sheet name="Rekapitulace stavby" sheetId="5" r:id="rId1"/>
    <sheet name="01 - SO" sheetId="3" r:id="rId2"/>
    <sheet name="02 - VRN" sheetId="4" r:id="rId3"/>
    <sheet name="Pokyny pro vyplnění" sheetId="2" r:id="rId4"/>
  </sheets>
  <definedNames>
    <definedName name="Items">'01 - SO'!#REF!</definedName>
    <definedName name="_xlnm.Print_Area" localSheetId="0">'Rekapitulace stavby'!$D$4:$AO$72,'Rekapitulace stavby'!$C$78:$AQ$93</definedName>
    <definedName name="_xlnm.Print_Titles" localSheetId="0">'Rekapitulace stavby'!88:88</definedName>
    <definedName name="_xlnm._FilterDatabase" localSheetId="1" hidden="1">'01 - SO'!$C$87:$K$88</definedName>
    <definedName name="_xlnm.Print_Area" localSheetId="1">'01 - SO'!$C$75:$K$407</definedName>
    <definedName name="_xlnm.Print_Titles" localSheetId="1">'01 - SO'!$87:$87</definedName>
    <definedName name="_xlnm._FilterDatabase" localSheetId="2" hidden="1">'02 - VRN'!$C$87:$K$88</definedName>
    <definedName name="_xlnm.Print_Area" localSheetId="2">'02 - VRN'!$C$75:$K$100</definedName>
    <definedName name="_xlnm.Print_Titles" localSheetId="2">'02 - VRN'!$87:$87</definedName>
    <definedName name="Items" localSheetId="2">'02 - VRN'!#REF!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BI99"/>
  <c r="BH99"/>
  <c r="BG99"/>
  <c r="BE99"/>
  <c r="T99"/>
  <c r="R99"/>
  <c r="P99"/>
  <c r="J99"/>
  <c r="BF99"/>
  <c r="BI97"/>
  <c r="BH97"/>
  <c r="BG97"/>
  <c r="BE97"/>
  <c r="T97"/>
  <c r="R97"/>
  <c r="P97"/>
  <c r="J97"/>
  <c r="BF97"/>
  <c r="BI95"/>
  <c r="BH95"/>
  <c r="BG95"/>
  <c r="BE95"/>
  <c r="T95"/>
  <c r="R95"/>
  <c r="P95"/>
  <c r="J95"/>
  <c r="BF95"/>
  <c r="BI93"/>
  <c r="BH93"/>
  <c r="BG93"/>
  <c r="BE93"/>
  <c r="T93"/>
  <c r="R93"/>
  <c r="P93"/>
  <c r="J93"/>
  <c r="BF93"/>
  <c r="BI91"/>
  <c r="BH91"/>
  <c r="BG91"/>
  <c r="BE91"/>
  <c r="T91"/>
  <c r="R91"/>
  <c r="P91"/>
  <c r="J91"/>
  <c r="BF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3" r="BI406"/>
  <c r="BH406"/>
  <c r="BG406"/>
  <c r="BE406"/>
  <c r="T406"/>
  <c r="R406"/>
  <c r="P406"/>
  <c r="J406"/>
  <c r="BF406"/>
  <c r="BI404"/>
  <c r="BH404"/>
  <c r="BG404"/>
  <c r="BE404"/>
  <c r="T404"/>
  <c r="R404"/>
  <c r="P404"/>
  <c r="J404"/>
  <c r="BF404"/>
  <c r="BI402"/>
  <c r="BH402"/>
  <c r="BG402"/>
  <c r="BE402"/>
  <c r="T402"/>
  <c r="R402"/>
  <c r="P402"/>
  <c r="J402"/>
  <c r="BF402"/>
  <c r="T401"/>
  <c r="R401"/>
  <c r="P401"/>
  <c r="J401"/>
  <c r="BI399"/>
  <c r="BH399"/>
  <c r="BG399"/>
  <c r="BE399"/>
  <c r="T399"/>
  <c r="R399"/>
  <c r="P399"/>
  <c r="J399"/>
  <c r="BF399"/>
  <c r="BI397"/>
  <c r="BH397"/>
  <c r="BG397"/>
  <c r="BE397"/>
  <c r="T397"/>
  <c r="R397"/>
  <c r="P397"/>
  <c r="J397"/>
  <c r="BF397"/>
  <c r="BI395"/>
  <c r="BH395"/>
  <c r="BG395"/>
  <c r="BE395"/>
  <c r="T395"/>
  <c r="R395"/>
  <c r="P395"/>
  <c r="J395"/>
  <c r="BF395"/>
  <c r="BI393"/>
  <c r="BH393"/>
  <c r="BG393"/>
  <c r="BE393"/>
  <c r="T393"/>
  <c r="R393"/>
  <c r="P393"/>
  <c r="J393"/>
  <c r="BF393"/>
  <c r="BI391"/>
  <c r="BH391"/>
  <c r="BG391"/>
  <c r="BE391"/>
  <c r="T391"/>
  <c r="R391"/>
  <c r="P391"/>
  <c r="J391"/>
  <c r="BF391"/>
  <c r="BI389"/>
  <c r="BH389"/>
  <c r="BG389"/>
  <c r="BE389"/>
  <c r="T389"/>
  <c r="R389"/>
  <c r="P389"/>
  <c r="J389"/>
  <c r="BF389"/>
  <c r="T388"/>
  <c r="R388"/>
  <c r="P388"/>
  <c r="J388"/>
  <c r="BI386"/>
  <c r="BH386"/>
  <c r="BG386"/>
  <c r="BE386"/>
  <c r="T386"/>
  <c r="R386"/>
  <c r="P386"/>
  <c r="J386"/>
  <c r="BF386"/>
  <c r="BI384"/>
  <c r="BH384"/>
  <c r="BG384"/>
  <c r="BE384"/>
  <c r="T384"/>
  <c r="R384"/>
  <c r="P384"/>
  <c r="J384"/>
  <c r="BF384"/>
  <c r="BI383"/>
  <c r="BH383"/>
  <c r="BG383"/>
  <c r="BE383"/>
  <c r="T383"/>
  <c r="R383"/>
  <c r="P383"/>
  <c r="J383"/>
  <c r="BF383"/>
  <c r="BI381"/>
  <c r="BH381"/>
  <c r="BG381"/>
  <c r="BE381"/>
  <c r="T381"/>
  <c r="R381"/>
  <c r="P381"/>
  <c r="J381"/>
  <c r="BF381"/>
  <c r="BI379"/>
  <c r="BH379"/>
  <c r="BG379"/>
  <c r="BE379"/>
  <c r="T379"/>
  <c r="R379"/>
  <c r="P379"/>
  <c r="J379"/>
  <c r="BF379"/>
  <c r="BI377"/>
  <c r="BH377"/>
  <c r="BG377"/>
  <c r="BE377"/>
  <c r="T377"/>
  <c r="R377"/>
  <c r="P377"/>
  <c r="J377"/>
  <c r="BF377"/>
  <c r="T376"/>
  <c r="R376"/>
  <c r="P376"/>
  <c r="J376"/>
  <c r="BI374"/>
  <c r="BH374"/>
  <c r="BG374"/>
  <c r="BE374"/>
  <c r="T374"/>
  <c r="R374"/>
  <c r="P374"/>
  <c r="J374"/>
  <c r="BF374"/>
  <c r="BI372"/>
  <c r="BH372"/>
  <c r="BG372"/>
  <c r="BE372"/>
  <c r="T372"/>
  <c r="R372"/>
  <c r="P372"/>
  <c r="J372"/>
  <c r="BF372"/>
  <c r="BI370"/>
  <c r="BH370"/>
  <c r="BG370"/>
  <c r="BE370"/>
  <c r="T370"/>
  <c r="R370"/>
  <c r="P370"/>
  <c r="J370"/>
  <c r="BF370"/>
  <c r="BI368"/>
  <c r="BH368"/>
  <c r="BG368"/>
  <c r="BE368"/>
  <c r="T368"/>
  <c r="R368"/>
  <c r="P368"/>
  <c r="J368"/>
  <c r="BF368"/>
  <c r="T367"/>
  <c r="R367"/>
  <c r="P367"/>
  <c r="J367"/>
  <c r="BI365"/>
  <c r="BH365"/>
  <c r="BG365"/>
  <c r="BE365"/>
  <c r="T365"/>
  <c r="R365"/>
  <c r="P365"/>
  <c r="J365"/>
  <c r="BF365"/>
  <c r="BI364"/>
  <c r="BH364"/>
  <c r="BG364"/>
  <c r="BE364"/>
  <c r="T364"/>
  <c r="R364"/>
  <c r="P364"/>
  <c r="J364"/>
  <c r="BF364"/>
  <c r="BI363"/>
  <c r="BH363"/>
  <c r="BG363"/>
  <c r="BE363"/>
  <c r="T363"/>
  <c r="R363"/>
  <c r="P363"/>
  <c r="J363"/>
  <c r="BF363"/>
  <c r="BI361"/>
  <c r="BH361"/>
  <c r="BG361"/>
  <c r="BE361"/>
  <c r="T361"/>
  <c r="R361"/>
  <c r="P361"/>
  <c r="J361"/>
  <c r="BF361"/>
  <c r="BI360"/>
  <c r="BH360"/>
  <c r="BG360"/>
  <c r="BE360"/>
  <c r="T360"/>
  <c r="R360"/>
  <c r="P360"/>
  <c r="J360"/>
  <c r="BF360"/>
  <c r="BI358"/>
  <c r="BH358"/>
  <c r="BG358"/>
  <c r="BE358"/>
  <c r="T358"/>
  <c r="R358"/>
  <c r="P358"/>
  <c r="J358"/>
  <c r="BF358"/>
  <c r="BI356"/>
  <c r="BH356"/>
  <c r="BG356"/>
  <c r="BE356"/>
  <c r="T356"/>
  <c r="R356"/>
  <c r="P356"/>
  <c r="J356"/>
  <c r="BF356"/>
  <c r="BI354"/>
  <c r="BH354"/>
  <c r="BG354"/>
  <c r="BE354"/>
  <c r="T354"/>
  <c r="R354"/>
  <c r="P354"/>
  <c r="J354"/>
  <c r="BF354"/>
  <c r="BI352"/>
  <c r="BH352"/>
  <c r="BG352"/>
  <c r="BE352"/>
  <c r="T352"/>
  <c r="R352"/>
  <c r="P352"/>
  <c r="J352"/>
  <c r="BF352"/>
  <c r="BI350"/>
  <c r="BH350"/>
  <c r="BG350"/>
  <c r="BE350"/>
  <c r="T350"/>
  <c r="R350"/>
  <c r="P350"/>
  <c r="J350"/>
  <c r="BF350"/>
  <c r="T349"/>
  <c r="R349"/>
  <c r="P349"/>
  <c r="J349"/>
  <c r="BI347"/>
  <c r="BH347"/>
  <c r="BG347"/>
  <c r="BE347"/>
  <c r="T347"/>
  <c r="R347"/>
  <c r="P347"/>
  <c r="J347"/>
  <c r="BF347"/>
  <c r="BI345"/>
  <c r="BH345"/>
  <c r="BG345"/>
  <c r="BE345"/>
  <c r="T345"/>
  <c r="R345"/>
  <c r="P345"/>
  <c r="J345"/>
  <c r="BF345"/>
  <c r="BI343"/>
  <c r="BH343"/>
  <c r="BG343"/>
  <c r="BE343"/>
  <c r="T343"/>
  <c r="R343"/>
  <c r="P343"/>
  <c r="J343"/>
  <c r="BF343"/>
  <c r="BI342"/>
  <c r="BH342"/>
  <c r="BG342"/>
  <c r="BE342"/>
  <c r="T342"/>
  <c r="R342"/>
  <c r="P342"/>
  <c r="J342"/>
  <c r="BF342"/>
  <c r="BI340"/>
  <c r="BH340"/>
  <c r="BG340"/>
  <c r="BE340"/>
  <c r="T340"/>
  <c r="R340"/>
  <c r="P340"/>
  <c r="J340"/>
  <c r="BF340"/>
  <c r="BI339"/>
  <c r="BH339"/>
  <c r="BG339"/>
  <c r="BE339"/>
  <c r="T339"/>
  <c r="R339"/>
  <c r="P339"/>
  <c r="J339"/>
  <c r="BF339"/>
  <c r="BI337"/>
  <c r="BH337"/>
  <c r="BG337"/>
  <c r="BE337"/>
  <c r="T337"/>
  <c r="R337"/>
  <c r="P337"/>
  <c r="J337"/>
  <c r="BF337"/>
  <c r="BI335"/>
  <c r="BH335"/>
  <c r="BG335"/>
  <c r="BE335"/>
  <c r="T335"/>
  <c r="R335"/>
  <c r="P335"/>
  <c r="J335"/>
  <c r="BF335"/>
  <c r="BI333"/>
  <c r="BH333"/>
  <c r="BG333"/>
  <c r="BE333"/>
  <c r="T333"/>
  <c r="R333"/>
  <c r="P333"/>
  <c r="J333"/>
  <c r="BF333"/>
  <c r="T332"/>
  <c r="R332"/>
  <c r="P332"/>
  <c r="J332"/>
  <c r="BI330"/>
  <c r="BH330"/>
  <c r="BG330"/>
  <c r="BE330"/>
  <c r="T330"/>
  <c r="R330"/>
  <c r="P330"/>
  <c r="J330"/>
  <c r="BF330"/>
  <c r="BI329"/>
  <c r="BH329"/>
  <c r="BG329"/>
  <c r="BE329"/>
  <c r="T329"/>
  <c r="R329"/>
  <c r="P329"/>
  <c r="J329"/>
  <c r="BF329"/>
  <c r="BI328"/>
  <c r="BH328"/>
  <c r="BG328"/>
  <c r="BE328"/>
  <c r="T328"/>
  <c r="R328"/>
  <c r="P328"/>
  <c r="J328"/>
  <c r="BF328"/>
  <c r="BI327"/>
  <c r="BH327"/>
  <c r="BG327"/>
  <c r="BE327"/>
  <c r="T327"/>
  <c r="R327"/>
  <c r="P327"/>
  <c r="J327"/>
  <c r="BF327"/>
  <c r="BI326"/>
  <c r="BH326"/>
  <c r="BG326"/>
  <c r="BE326"/>
  <c r="T326"/>
  <c r="R326"/>
  <c r="P326"/>
  <c r="J326"/>
  <c r="BF326"/>
  <c r="BI325"/>
  <c r="BH325"/>
  <c r="BG325"/>
  <c r="BE325"/>
  <c r="T325"/>
  <c r="R325"/>
  <c r="P325"/>
  <c r="J325"/>
  <c r="BF325"/>
  <c r="BI324"/>
  <c r="BH324"/>
  <c r="BG324"/>
  <c r="BE324"/>
  <c r="T324"/>
  <c r="R324"/>
  <c r="P324"/>
  <c r="J324"/>
  <c r="BF324"/>
  <c r="BI323"/>
  <c r="BH323"/>
  <c r="BG323"/>
  <c r="BE323"/>
  <c r="T323"/>
  <c r="R323"/>
  <c r="P323"/>
  <c r="J323"/>
  <c r="BF323"/>
  <c r="BI322"/>
  <c r="BH322"/>
  <c r="BG322"/>
  <c r="BE322"/>
  <c r="T322"/>
  <c r="R322"/>
  <c r="P322"/>
  <c r="J322"/>
  <c r="BF322"/>
  <c r="BI321"/>
  <c r="BH321"/>
  <c r="BG321"/>
  <c r="BE321"/>
  <c r="T321"/>
  <c r="R321"/>
  <c r="P321"/>
  <c r="J321"/>
  <c r="BF321"/>
  <c r="BI319"/>
  <c r="BH319"/>
  <c r="BG319"/>
  <c r="BE319"/>
  <c r="T319"/>
  <c r="R319"/>
  <c r="P319"/>
  <c r="J319"/>
  <c r="BF319"/>
  <c r="BI317"/>
  <c r="BH317"/>
  <c r="BG317"/>
  <c r="BE317"/>
  <c r="T317"/>
  <c r="R317"/>
  <c r="P317"/>
  <c r="J317"/>
  <c r="BF317"/>
  <c r="BI315"/>
  <c r="BH315"/>
  <c r="BG315"/>
  <c r="BE315"/>
  <c r="T315"/>
  <c r="R315"/>
  <c r="P315"/>
  <c r="J315"/>
  <c r="BF315"/>
  <c r="BI313"/>
  <c r="BH313"/>
  <c r="BG313"/>
  <c r="BE313"/>
  <c r="T313"/>
  <c r="R313"/>
  <c r="P313"/>
  <c r="J313"/>
  <c r="BF313"/>
  <c r="BI311"/>
  <c r="BH311"/>
  <c r="BG311"/>
  <c r="BE311"/>
  <c r="T311"/>
  <c r="R311"/>
  <c r="P311"/>
  <c r="J311"/>
  <c r="BF311"/>
  <c r="BI309"/>
  <c r="BH309"/>
  <c r="BG309"/>
  <c r="BE309"/>
  <c r="T309"/>
  <c r="R309"/>
  <c r="P309"/>
  <c r="J309"/>
  <c r="BF309"/>
  <c r="BI307"/>
  <c r="BH307"/>
  <c r="BG307"/>
  <c r="BE307"/>
  <c r="T307"/>
  <c r="R307"/>
  <c r="P307"/>
  <c r="J307"/>
  <c r="BF307"/>
  <c r="BI305"/>
  <c r="BH305"/>
  <c r="BG305"/>
  <c r="BE305"/>
  <c r="T305"/>
  <c r="R305"/>
  <c r="P305"/>
  <c r="J305"/>
  <c r="BF305"/>
  <c r="BI303"/>
  <c r="BH303"/>
  <c r="BG303"/>
  <c r="BE303"/>
  <c r="T303"/>
  <c r="R303"/>
  <c r="P303"/>
  <c r="J303"/>
  <c r="BF303"/>
  <c r="BI301"/>
  <c r="BH301"/>
  <c r="BG301"/>
  <c r="BE301"/>
  <c r="T301"/>
  <c r="R301"/>
  <c r="P301"/>
  <c r="J301"/>
  <c r="BF301"/>
  <c r="BI299"/>
  <c r="BH299"/>
  <c r="BG299"/>
  <c r="BE299"/>
  <c r="T299"/>
  <c r="R299"/>
  <c r="P299"/>
  <c r="J299"/>
  <c r="BF299"/>
  <c r="BI297"/>
  <c r="BH297"/>
  <c r="BG297"/>
  <c r="BE297"/>
  <c r="T297"/>
  <c r="R297"/>
  <c r="P297"/>
  <c r="J297"/>
  <c r="BF297"/>
  <c r="BI295"/>
  <c r="BH295"/>
  <c r="BG295"/>
  <c r="BE295"/>
  <c r="T295"/>
  <c r="R295"/>
  <c r="P295"/>
  <c r="J295"/>
  <c r="BF295"/>
  <c r="BI293"/>
  <c r="BH293"/>
  <c r="BG293"/>
  <c r="BE293"/>
  <c r="T293"/>
  <c r="R293"/>
  <c r="P293"/>
  <c r="J293"/>
  <c r="BF293"/>
  <c r="BI291"/>
  <c r="BH291"/>
  <c r="BG291"/>
  <c r="BE291"/>
  <c r="T291"/>
  <c r="R291"/>
  <c r="P291"/>
  <c r="J291"/>
  <c r="BF291"/>
  <c r="BI289"/>
  <c r="BH289"/>
  <c r="BG289"/>
  <c r="BE289"/>
  <c r="T289"/>
  <c r="R289"/>
  <c r="P289"/>
  <c r="J289"/>
  <c r="BF289"/>
  <c r="BI288"/>
  <c r="BH288"/>
  <c r="BG288"/>
  <c r="BE288"/>
  <c r="T288"/>
  <c r="R288"/>
  <c r="P288"/>
  <c r="J288"/>
  <c r="BF288"/>
  <c r="BI287"/>
  <c r="BH287"/>
  <c r="BG287"/>
  <c r="BE287"/>
  <c r="T287"/>
  <c r="R287"/>
  <c r="P287"/>
  <c r="J287"/>
  <c r="BF287"/>
  <c r="BI286"/>
  <c r="BH286"/>
  <c r="BG286"/>
  <c r="BE286"/>
  <c r="T286"/>
  <c r="R286"/>
  <c r="P286"/>
  <c r="J286"/>
  <c r="BF286"/>
  <c r="BI284"/>
  <c r="BH284"/>
  <c r="BG284"/>
  <c r="BE284"/>
  <c r="T284"/>
  <c r="R284"/>
  <c r="P284"/>
  <c r="J284"/>
  <c r="BF284"/>
  <c r="BI282"/>
  <c r="BH282"/>
  <c r="BG282"/>
  <c r="BE282"/>
  <c r="T282"/>
  <c r="R282"/>
  <c r="P282"/>
  <c r="J282"/>
  <c r="BF282"/>
  <c r="BI281"/>
  <c r="BH281"/>
  <c r="BG281"/>
  <c r="BE281"/>
  <c r="T281"/>
  <c r="R281"/>
  <c r="P281"/>
  <c r="J281"/>
  <c r="BF281"/>
  <c r="BI280"/>
  <c r="BH280"/>
  <c r="BG280"/>
  <c r="BE280"/>
  <c r="T280"/>
  <c r="R280"/>
  <c r="P280"/>
  <c r="J280"/>
  <c r="BF280"/>
  <c r="BI278"/>
  <c r="BH278"/>
  <c r="BG278"/>
  <c r="BE278"/>
  <c r="T278"/>
  <c r="R278"/>
  <c r="P278"/>
  <c r="J278"/>
  <c r="BF278"/>
  <c r="BI277"/>
  <c r="BH277"/>
  <c r="BG277"/>
  <c r="BE277"/>
  <c r="T277"/>
  <c r="R277"/>
  <c r="P277"/>
  <c r="J277"/>
  <c r="BF277"/>
  <c r="BI276"/>
  <c r="BH276"/>
  <c r="BG276"/>
  <c r="BE276"/>
  <c r="T276"/>
  <c r="R276"/>
  <c r="P276"/>
  <c r="J276"/>
  <c r="BF276"/>
  <c r="BI274"/>
  <c r="BH274"/>
  <c r="BG274"/>
  <c r="BE274"/>
  <c r="T274"/>
  <c r="R274"/>
  <c r="P274"/>
  <c r="J274"/>
  <c r="BF274"/>
  <c r="T273"/>
  <c r="R273"/>
  <c r="P273"/>
  <c r="J273"/>
  <c r="BI271"/>
  <c r="BH271"/>
  <c r="BG271"/>
  <c r="BE271"/>
  <c r="T271"/>
  <c r="R271"/>
  <c r="P271"/>
  <c r="J271"/>
  <c r="BF271"/>
  <c r="BI270"/>
  <c r="BH270"/>
  <c r="BG270"/>
  <c r="BE270"/>
  <c r="T270"/>
  <c r="R270"/>
  <c r="P270"/>
  <c r="J270"/>
  <c r="BF270"/>
  <c r="BI268"/>
  <c r="BH268"/>
  <c r="BG268"/>
  <c r="BE268"/>
  <c r="T268"/>
  <c r="R268"/>
  <c r="P268"/>
  <c r="J268"/>
  <c r="BF268"/>
  <c r="T267"/>
  <c r="R267"/>
  <c r="P267"/>
  <c r="J267"/>
  <c r="BI265"/>
  <c r="BH265"/>
  <c r="BG265"/>
  <c r="BE265"/>
  <c r="T265"/>
  <c r="R265"/>
  <c r="P265"/>
  <c r="J265"/>
  <c r="BF265"/>
  <c r="BI264"/>
  <c r="BH264"/>
  <c r="BG264"/>
  <c r="BE264"/>
  <c r="T264"/>
  <c r="R264"/>
  <c r="P264"/>
  <c r="J264"/>
  <c r="BF264"/>
  <c r="BI262"/>
  <c r="BH262"/>
  <c r="BG262"/>
  <c r="BE262"/>
  <c r="T262"/>
  <c r="R262"/>
  <c r="P262"/>
  <c r="J262"/>
  <c r="BF262"/>
  <c r="BI261"/>
  <c r="BH261"/>
  <c r="BG261"/>
  <c r="BE261"/>
  <c r="T261"/>
  <c r="R261"/>
  <c r="P261"/>
  <c r="J261"/>
  <c r="BF261"/>
  <c r="BI260"/>
  <c r="BH260"/>
  <c r="BG260"/>
  <c r="BE260"/>
  <c r="T260"/>
  <c r="R260"/>
  <c r="P260"/>
  <c r="J260"/>
  <c r="BF260"/>
  <c r="BI258"/>
  <c r="BH258"/>
  <c r="BG258"/>
  <c r="BE258"/>
  <c r="T258"/>
  <c r="R258"/>
  <c r="P258"/>
  <c r="J258"/>
  <c r="BF258"/>
  <c r="T257"/>
  <c r="R257"/>
  <c r="P257"/>
  <c r="J257"/>
  <c r="BI255"/>
  <c r="BH255"/>
  <c r="BG255"/>
  <c r="BE255"/>
  <c r="T255"/>
  <c r="R255"/>
  <c r="P255"/>
  <c r="J255"/>
  <c r="BF255"/>
  <c r="BI253"/>
  <c r="BH253"/>
  <c r="BG253"/>
  <c r="BE253"/>
  <c r="T253"/>
  <c r="R253"/>
  <c r="P253"/>
  <c r="J253"/>
  <c r="BF253"/>
  <c r="BI251"/>
  <c r="BH251"/>
  <c r="BG251"/>
  <c r="BE251"/>
  <c r="T251"/>
  <c r="R251"/>
  <c r="P251"/>
  <c r="J251"/>
  <c r="BF251"/>
  <c r="BI250"/>
  <c r="BH250"/>
  <c r="BG250"/>
  <c r="BE250"/>
  <c r="T250"/>
  <c r="R250"/>
  <c r="P250"/>
  <c r="J250"/>
  <c r="BF250"/>
  <c r="BI249"/>
  <c r="BH249"/>
  <c r="BG249"/>
  <c r="BE249"/>
  <c r="T249"/>
  <c r="R249"/>
  <c r="P249"/>
  <c r="J249"/>
  <c r="BF249"/>
  <c r="BI247"/>
  <c r="BH247"/>
  <c r="BG247"/>
  <c r="BE247"/>
  <c r="T247"/>
  <c r="R247"/>
  <c r="P247"/>
  <c r="J247"/>
  <c r="BF247"/>
  <c r="BI246"/>
  <c r="BH246"/>
  <c r="BG246"/>
  <c r="BE246"/>
  <c r="T246"/>
  <c r="R246"/>
  <c r="P246"/>
  <c r="J246"/>
  <c r="BF246"/>
  <c r="BI244"/>
  <c r="BH244"/>
  <c r="BG244"/>
  <c r="BE244"/>
  <c r="T244"/>
  <c r="R244"/>
  <c r="P244"/>
  <c r="J244"/>
  <c r="BF244"/>
  <c r="BI242"/>
  <c r="BH242"/>
  <c r="BG242"/>
  <c r="BE242"/>
  <c r="T242"/>
  <c r="R242"/>
  <c r="P242"/>
  <c r="J242"/>
  <c r="BF242"/>
  <c r="BI241"/>
  <c r="BH241"/>
  <c r="BG241"/>
  <c r="BE241"/>
  <c r="T241"/>
  <c r="R241"/>
  <c r="P241"/>
  <c r="J241"/>
  <c r="BF241"/>
  <c r="BI239"/>
  <c r="BH239"/>
  <c r="BG239"/>
  <c r="BE239"/>
  <c r="T239"/>
  <c r="R239"/>
  <c r="P239"/>
  <c r="J239"/>
  <c r="BF239"/>
  <c r="BI238"/>
  <c r="BH238"/>
  <c r="BG238"/>
  <c r="BE238"/>
  <c r="T238"/>
  <c r="R238"/>
  <c r="P238"/>
  <c r="J238"/>
  <c r="BF238"/>
  <c r="BI236"/>
  <c r="BH236"/>
  <c r="BG236"/>
  <c r="BE236"/>
  <c r="T236"/>
  <c r="R236"/>
  <c r="P236"/>
  <c r="J236"/>
  <c r="BF236"/>
  <c r="BI235"/>
  <c r="BH235"/>
  <c r="BG235"/>
  <c r="BE235"/>
  <c r="T235"/>
  <c r="R235"/>
  <c r="P235"/>
  <c r="J235"/>
  <c r="BF235"/>
  <c r="BI233"/>
  <c r="BH233"/>
  <c r="BG233"/>
  <c r="BE233"/>
  <c r="T233"/>
  <c r="R233"/>
  <c r="P233"/>
  <c r="J233"/>
  <c r="BF233"/>
  <c r="BI231"/>
  <c r="BH231"/>
  <c r="BG231"/>
  <c r="BE231"/>
  <c r="T231"/>
  <c r="R231"/>
  <c r="P231"/>
  <c r="J231"/>
  <c r="BF231"/>
  <c r="BI230"/>
  <c r="BH230"/>
  <c r="BG230"/>
  <c r="BE230"/>
  <c r="T230"/>
  <c r="R230"/>
  <c r="P230"/>
  <c r="J230"/>
  <c r="BF230"/>
  <c r="BI228"/>
  <c r="BH228"/>
  <c r="BG228"/>
  <c r="BE228"/>
  <c r="T228"/>
  <c r="R228"/>
  <c r="P228"/>
  <c r="J228"/>
  <c r="BF228"/>
  <c r="BI226"/>
  <c r="BH226"/>
  <c r="BG226"/>
  <c r="BE226"/>
  <c r="T226"/>
  <c r="R226"/>
  <c r="P226"/>
  <c r="J226"/>
  <c r="BF226"/>
  <c r="BI225"/>
  <c r="BH225"/>
  <c r="BG225"/>
  <c r="BE225"/>
  <c r="T225"/>
  <c r="R225"/>
  <c r="P225"/>
  <c r="J225"/>
  <c r="BF225"/>
  <c r="BI223"/>
  <c r="BH223"/>
  <c r="BG223"/>
  <c r="BE223"/>
  <c r="T223"/>
  <c r="R223"/>
  <c r="P223"/>
  <c r="J223"/>
  <c r="BF223"/>
  <c r="BI222"/>
  <c r="BH222"/>
  <c r="BG222"/>
  <c r="BE222"/>
  <c r="T222"/>
  <c r="R222"/>
  <c r="P222"/>
  <c r="J222"/>
  <c r="BF222"/>
  <c r="BI220"/>
  <c r="BH220"/>
  <c r="BG220"/>
  <c r="BE220"/>
  <c r="T220"/>
  <c r="R220"/>
  <c r="P220"/>
  <c r="J220"/>
  <c r="BF220"/>
  <c r="BI219"/>
  <c r="BH219"/>
  <c r="BG219"/>
  <c r="BE219"/>
  <c r="T219"/>
  <c r="R219"/>
  <c r="P219"/>
  <c r="J219"/>
  <c r="BF219"/>
  <c r="BI217"/>
  <c r="BH217"/>
  <c r="BG217"/>
  <c r="BE217"/>
  <c r="T217"/>
  <c r="R217"/>
  <c r="P217"/>
  <c r="J217"/>
  <c r="BF217"/>
  <c r="BI216"/>
  <c r="BH216"/>
  <c r="BG216"/>
  <c r="BE216"/>
  <c r="T216"/>
  <c r="R216"/>
  <c r="P216"/>
  <c r="J216"/>
  <c r="BF216"/>
  <c r="T215"/>
  <c r="R215"/>
  <c r="P215"/>
  <c r="J215"/>
  <c r="BI213"/>
  <c r="BH213"/>
  <c r="BG213"/>
  <c r="BE213"/>
  <c r="T213"/>
  <c r="R213"/>
  <c r="P213"/>
  <c r="J213"/>
  <c r="BF213"/>
  <c r="BI212"/>
  <c r="BH212"/>
  <c r="BG212"/>
  <c r="BE212"/>
  <c r="T212"/>
  <c r="R212"/>
  <c r="P212"/>
  <c r="J212"/>
  <c r="BF212"/>
  <c r="BI211"/>
  <c r="BH211"/>
  <c r="BG211"/>
  <c r="BE211"/>
  <c r="T211"/>
  <c r="R211"/>
  <c r="P211"/>
  <c r="J211"/>
  <c r="BF211"/>
  <c r="BI210"/>
  <c r="BH210"/>
  <c r="BG210"/>
  <c r="BE210"/>
  <c r="T210"/>
  <c r="R210"/>
  <c r="P210"/>
  <c r="J210"/>
  <c r="BF210"/>
  <c r="BI209"/>
  <c r="BH209"/>
  <c r="BG209"/>
  <c r="BE209"/>
  <c r="T209"/>
  <c r="R209"/>
  <c r="P209"/>
  <c r="J209"/>
  <c r="BF209"/>
  <c r="BI208"/>
  <c r="BH208"/>
  <c r="BG208"/>
  <c r="BE208"/>
  <c r="T208"/>
  <c r="R208"/>
  <c r="P208"/>
  <c r="J208"/>
  <c r="BF208"/>
  <c r="BI206"/>
  <c r="BH206"/>
  <c r="BG206"/>
  <c r="BE206"/>
  <c r="T206"/>
  <c r="R206"/>
  <c r="P206"/>
  <c r="J206"/>
  <c r="BF206"/>
  <c r="BI203"/>
  <c r="BH203"/>
  <c r="BG203"/>
  <c r="BE203"/>
  <c r="T203"/>
  <c r="R203"/>
  <c r="P203"/>
  <c r="J203"/>
  <c r="BF203"/>
  <c r="BI202"/>
  <c r="BH202"/>
  <c r="BG202"/>
  <c r="BE202"/>
  <c r="T202"/>
  <c r="R202"/>
  <c r="P202"/>
  <c r="J202"/>
  <c r="BF202"/>
  <c r="BI201"/>
  <c r="BH201"/>
  <c r="BG201"/>
  <c r="BE201"/>
  <c r="T201"/>
  <c r="R201"/>
  <c r="P201"/>
  <c r="J201"/>
  <c r="BF201"/>
  <c r="T200"/>
  <c r="R200"/>
  <c r="P200"/>
  <c r="J200"/>
  <c r="BI198"/>
  <c r="BH198"/>
  <c r="BG198"/>
  <c r="BE198"/>
  <c r="T198"/>
  <c r="R198"/>
  <c r="P198"/>
  <c r="J198"/>
  <c r="BF198"/>
  <c r="BI196"/>
  <c r="BH196"/>
  <c r="BG196"/>
  <c r="BE196"/>
  <c r="T196"/>
  <c r="R196"/>
  <c r="P196"/>
  <c r="J196"/>
  <c r="BF196"/>
  <c r="BI194"/>
  <c r="BH194"/>
  <c r="BG194"/>
  <c r="BE194"/>
  <c r="T194"/>
  <c r="R194"/>
  <c r="P194"/>
  <c r="J194"/>
  <c r="BF194"/>
  <c r="BI193"/>
  <c r="BH193"/>
  <c r="BG193"/>
  <c r="BE193"/>
  <c r="T193"/>
  <c r="R193"/>
  <c r="P193"/>
  <c r="J193"/>
  <c r="BF193"/>
  <c r="BI191"/>
  <c r="BH191"/>
  <c r="BG191"/>
  <c r="BE191"/>
  <c r="T191"/>
  <c r="R191"/>
  <c r="P191"/>
  <c r="J191"/>
  <c r="BF191"/>
  <c r="BI190"/>
  <c r="BH190"/>
  <c r="BG190"/>
  <c r="BE190"/>
  <c r="T190"/>
  <c r="R190"/>
  <c r="P190"/>
  <c r="J190"/>
  <c r="BF190"/>
  <c r="BI188"/>
  <c r="BH188"/>
  <c r="BG188"/>
  <c r="BE188"/>
  <c r="T188"/>
  <c r="R188"/>
  <c r="P188"/>
  <c r="J188"/>
  <c r="BF188"/>
  <c r="BI187"/>
  <c r="BH187"/>
  <c r="BG187"/>
  <c r="BE187"/>
  <c r="T187"/>
  <c r="R187"/>
  <c r="P187"/>
  <c r="J187"/>
  <c r="BF187"/>
  <c r="BI185"/>
  <c r="BH185"/>
  <c r="BG185"/>
  <c r="BE185"/>
  <c r="T185"/>
  <c r="R185"/>
  <c r="P185"/>
  <c r="J185"/>
  <c r="BF185"/>
  <c r="BI183"/>
  <c r="BH183"/>
  <c r="BG183"/>
  <c r="BE183"/>
  <c r="T183"/>
  <c r="R183"/>
  <c r="P183"/>
  <c r="J183"/>
  <c r="BF183"/>
  <c r="BI181"/>
  <c r="BH181"/>
  <c r="BG181"/>
  <c r="BE181"/>
  <c r="T181"/>
  <c r="R181"/>
  <c r="P181"/>
  <c r="J181"/>
  <c r="BF181"/>
  <c r="BI179"/>
  <c r="BH179"/>
  <c r="BG179"/>
  <c r="BE179"/>
  <c r="T179"/>
  <c r="R179"/>
  <c r="P179"/>
  <c r="J179"/>
  <c r="BF179"/>
  <c r="BI177"/>
  <c r="BH177"/>
  <c r="BG177"/>
  <c r="BE177"/>
  <c r="T177"/>
  <c r="R177"/>
  <c r="P177"/>
  <c r="J177"/>
  <c r="BF177"/>
  <c r="BI176"/>
  <c r="BH176"/>
  <c r="BG176"/>
  <c r="BE176"/>
  <c r="T176"/>
  <c r="R176"/>
  <c r="P176"/>
  <c r="J176"/>
  <c r="BF176"/>
  <c r="BI174"/>
  <c r="BH174"/>
  <c r="BG174"/>
  <c r="BE174"/>
  <c r="T174"/>
  <c r="R174"/>
  <c r="P174"/>
  <c r="J174"/>
  <c r="BF174"/>
  <c r="BI173"/>
  <c r="BH173"/>
  <c r="BG173"/>
  <c r="BE173"/>
  <c r="T173"/>
  <c r="R173"/>
  <c r="P173"/>
  <c r="J173"/>
  <c r="BF173"/>
  <c r="BI172"/>
  <c r="BH172"/>
  <c r="BG172"/>
  <c r="BE172"/>
  <c r="T172"/>
  <c r="R172"/>
  <c r="P172"/>
  <c r="J172"/>
  <c r="BF172"/>
  <c r="BI170"/>
  <c r="BH170"/>
  <c r="BG170"/>
  <c r="BE170"/>
  <c r="T170"/>
  <c r="R170"/>
  <c r="P170"/>
  <c r="J170"/>
  <c r="BF170"/>
  <c r="BI168"/>
  <c r="BH168"/>
  <c r="BG168"/>
  <c r="BE168"/>
  <c r="T168"/>
  <c r="R168"/>
  <c r="P168"/>
  <c r="J168"/>
  <c r="BF168"/>
  <c r="BI167"/>
  <c r="BH167"/>
  <c r="BG167"/>
  <c r="BE167"/>
  <c r="T167"/>
  <c r="R167"/>
  <c r="P167"/>
  <c r="J167"/>
  <c r="BF167"/>
  <c r="BI165"/>
  <c r="BH165"/>
  <c r="BG165"/>
  <c r="BE165"/>
  <c r="T165"/>
  <c r="R165"/>
  <c r="P165"/>
  <c r="J165"/>
  <c r="BF165"/>
  <c r="BI164"/>
  <c r="BH164"/>
  <c r="BG164"/>
  <c r="BE164"/>
  <c r="T164"/>
  <c r="R164"/>
  <c r="P164"/>
  <c r="J164"/>
  <c r="BF164"/>
  <c r="BI162"/>
  <c r="BH162"/>
  <c r="BG162"/>
  <c r="BE162"/>
  <c r="T162"/>
  <c r="R162"/>
  <c r="P162"/>
  <c r="J162"/>
  <c r="BF162"/>
  <c r="BI160"/>
  <c r="BH160"/>
  <c r="BG160"/>
  <c r="BE160"/>
  <c r="T160"/>
  <c r="R160"/>
  <c r="P160"/>
  <c r="J160"/>
  <c r="BF160"/>
  <c r="T159"/>
  <c r="R159"/>
  <c r="P159"/>
  <c r="J159"/>
  <c r="BI157"/>
  <c r="BH157"/>
  <c r="BG157"/>
  <c r="BE157"/>
  <c r="T157"/>
  <c r="R157"/>
  <c r="P157"/>
  <c r="J157"/>
  <c r="BF157"/>
  <c r="BI155"/>
  <c r="BH155"/>
  <c r="BG155"/>
  <c r="BE155"/>
  <c r="T155"/>
  <c r="R155"/>
  <c r="P155"/>
  <c r="J155"/>
  <c r="BF155"/>
  <c r="BI153"/>
  <c r="BH153"/>
  <c r="BG153"/>
  <c r="BE153"/>
  <c r="T153"/>
  <c r="R153"/>
  <c r="P153"/>
  <c r="J153"/>
  <c r="BF153"/>
  <c r="BI152"/>
  <c r="BH152"/>
  <c r="BG152"/>
  <c r="BE152"/>
  <c r="T152"/>
  <c r="R152"/>
  <c r="P152"/>
  <c r="J152"/>
  <c r="BF152"/>
  <c r="BI150"/>
  <c r="BH150"/>
  <c r="BG150"/>
  <c r="BE150"/>
  <c r="T150"/>
  <c r="R150"/>
  <c r="P150"/>
  <c r="J150"/>
  <c r="BF150"/>
  <c r="BI149"/>
  <c r="BH149"/>
  <c r="BG149"/>
  <c r="BE149"/>
  <c r="T149"/>
  <c r="R149"/>
  <c r="P149"/>
  <c r="J149"/>
  <c r="BF149"/>
  <c r="BI147"/>
  <c r="BH147"/>
  <c r="BG147"/>
  <c r="BE147"/>
  <c r="T147"/>
  <c r="R147"/>
  <c r="P147"/>
  <c r="J147"/>
  <c r="BF147"/>
  <c r="T146"/>
  <c r="R146"/>
  <c r="P146"/>
  <c r="J146"/>
  <c r="BI144"/>
  <c r="BH144"/>
  <c r="BG144"/>
  <c r="BE144"/>
  <c r="T144"/>
  <c r="R144"/>
  <c r="P144"/>
  <c r="J144"/>
  <c r="BF144"/>
  <c r="BI142"/>
  <c r="BH142"/>
  <c r="BG142"/>
  <c r="BE142"/>
  <c r="T142"/>
  <c r="R142"/>
  <c r="P142"/>
  <c r="J142"/>
  <c r="BF142"/>
  <c r="BI141"/>
  <c r="BH141"/>
  <c r="BG141"/>
  <c r="BE141"/>
  <c r="T141"/>
  <c r="R141"/>
  <c r="P141"/>
  <c r="J141"/>
  <c r="BF141"/>
  <c r="BI140"/>
  <c r="BH140"/>
  <c r="BG140"/>
  <c r="BE140"/>
  <c r="T140"/>
  <c r="R140"/>
  <c r="P140"/>
  <c r="J140"/>
  <c r="BF140"/>
  <c r="T139"/>
  <c r="R139"/>
  <c r="P139"/>
  <c r="J139"/>
  <c r="T138"/>
  <c r="R138"/>
  <c r="P138"/>
  <c r="J138"/>
  <c r="BI137"/>
  <c r="BH137"/>
  <c r="BG137"/>
  <c r="BE137"/>
  <c r="T137"/>
  <c r="R137"/>
  <c r="P137"/>
  <c r="J137"/>
  <c r="BF137"/>
  <c r="BI135"/>
  <c r="BH135"/>
  <c r="BG135"/>
  <c r="BE135"/>
  <c r="T135"/>
  <c r="R135"/>
  <c r="P135"/>
  <c r="J135"/>
  <c r="BF135"/>
  <c r="BI133"/>
  <c r="BH133"/>
  <c r="BG133"/>
  <c r="BE133"/>
  <c r="T133"/>
  <c r="R133"/>
  <c r="P133"/>
  <c r="J133"/>
  <c r="BF133"/>
  <c r="BI131"/>
  <c r="BH131"/>
  <c r="BG131"/>
  <c r="BE131"/>
  <c r="T131"/>
  <c r="R131"/>
  <c r="P131"/>
  <c r="J131"/>
  <c r="BF131"/>
  <c r="BI129"/>
  <c r="BH129"/>
  <c r="BG129"/>
  <c r="BE129"/>
  <c r="T129"/>
  <c r="R129"/>
  <c r="P129"/>
  <c r="J129"/>
  <c r="BF129"/>
  <c r="BI127"/>
  <c r="BH127"/>
  <c r="BG127"/>
  <c r="BE127"/>
  <c r="T127"/>
  <c r="R127"/>
  <c r="P127"/>
  <c r="J127"/>
  <c r="BF127"/>
  <c r="BI125"/>
  <c r="BH125"/>
  <c r="BG125"/>
  <c r="BE125"/>
  <c r="T125"/>
  <c r="R125"/>
  <c r="P125"/>
  <c r="J125"/>
  <c r="BF125"/>
  <c r="BI123"/>
  <c r="BH123"/>
  <c r="BG123"/>
  <c r="BE123"/>
  <c r="T123"/>
  <c r="R123"/>
  <c r="P123"/>
  <c r="J123"/>
  <c r="BF123"/>
  <c r="BI121"/>
  <c r="BH121"/>
  <c r="BG121"/>
  <c r="BE121"/>
  <c r="T121"/>
  <c r="R121"/>
  <c r="P121"/>
  <c r="J121"/>
  <c r="BF121"/>
  <c r="T120"/>
  <c r="R120"/>
  <c r="P120"/>
  <c r="J120"/>
  <c r="BI118"/>
  <c r="BH118"/>
  <c r="BG118"/>
  <c r="BE118"/>
  <c r="T118"/>
  <c r="R118"/>
  <c r="P118"/>
  <c r="J118"/>
  <c r="BF118"/>
  <c r="BI116"/>
  <c r="BH116"/>
  <c r="BG116"/>
  <c r="BE116"/>
  <c r="T116"/>
  <c r="R116"/>
  <c r="P116"/>
  <c r="J116"/>
  <c r="BF116"/>
  <c r="BI113"/>
  <c r="BH113"/>
  <c r="BG113"/>
  <c r="BE113"/>
  <c r="T113"/>
  <c r="R113"/>
  <c r="P113"/>
  <c r="J113"/>
  <c r="BF113"/>
  <c r="BI111"/>
  <c r="BH111"/>
  <c r="BG111"/>
  <c r="BE111"/>
  <c r="T111"/>
  <c r="R111"/>
  <c r="P111"/>
  <c r="J111"/>
  <c r="BF111"/>
  <c r="BI109"/>
  <c r="BH109"/>
  <c r="BG109"/>
  <c r="BE109"/>
  <c r="T109"/>
  <c r="R109"/>
  <c r="P109"/>
  <c r="J109"/>
  <c r="BF109"/>
  <c r="BI108"/>
  <c r="BH108"/>
  <c r="BG108"/>
  <c r="BE108"/>
  <c r="T108"/>
  <c r="R108"/>
  <c r="P108"/>
  <c r="J108"/>
  <c r="BF108"/>
  <c r="BI106"/>
  <c r="BH106"/>
  <c r="BG106"/>
  <c r="BE106"/>
  <c r="T106"/>
  <c r="R106"/>
  <c r="P106"/>
  <c r="J106"/>
  <c r="BF106"/>
  <c r="BI105"/>
  <c r="BH105"/>
  <c r="BG105"/>
  <c r="BE105"/>
  <c r="T105"/>
  <c r="R105"/>
  <c r="P105"/>
  <c r="J105"/>
  <c r="BF105"/>
  <c r="BI103"/>
  <c r="BH103"/>
  <c r="BG103"/>
  <c r="BE103"/>
  <c r="T103"/>
  <c r="R103"/>
  <c r="P103"/>
  <c r="J103"/>
  <c r="BF103"/>
  <c r="BI101"/>
  <c r="BH101"/>
  <c r="BG101"/>
  <c r="BE101"/>
  <c r="T101"/>
  <c r="R101"/>
  <c r="P101"/>
  <c r="J101"/>
  <c r="BF101"/>
  <c r="BI99"/>
  <c r="BH99"/>
  <c r="BG99"/>
  <c r="BE99"/>
  <c r="T99"/>
  <c r="R99"/>
  <c r="P99"/>
  <c r="J99"/>
  <c r="BF99"/>
  <c r="BI97"/>
  <c r="BH97"/>
  <c r="BG97"/>
  <c r="BE97"/>
  <c r="T97"/>
  <c r="R97"/>
  <c r="P97"/>
  <c r="J97"/>
  <c r="BF97"/>
  <c r="BI95"/>
  <c r="BH95"/>
  <c r="BG95"/>
  <c r="BE95"/>
  <c r="T95"/>
  <c r="R95"/>
  <c r="P95"/>
  <c r="J95"/>
  <c r="BF95"/>
  <c r="BI93"/>
  <c r="BH93"/>
  <c r="BG93"/>
  <c r="BE93"/>
  <c r="T93"/>
  <c r="R93"/>
  <c r="P93"/>
  <c r="J93"/>
  <c r="BF93"/>
  <c r="BI91"/>
  <c r="BH91"/>
  <c r="BG91"/>
  <c r="BE91"/>
  <c r="T91"/>
  <c r="R91"/>
  <c r="P91"/>
  <c r="J91"/>
  <c r="BF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5" r="AY92"/>
  <c r="AX92"/>
  <c r="AV92"/>
  <c r="AU92"/>
  <c r="AG92"/>
  <c r="AY91"/>
  <c r="AX91"/>
  <c r="AV91"/>
  <c r="AU91"/>
  <c r="AG91"/>
  <c r="BD90"/>
  <c r="BC90"/>
  <c r="BB90"/>
  <c r="AZ90"/>
  <c r="AY90"/>
  <c r="AX90"/>
  <c r="AV90"/>
  <c r="AU90"/>
  <c r="AS90"/>
  <c r="AG90"/>
  <c r="CO86"/>
  <c r="AM86"/>
  <c r="L86"/>
  <c r="CO85"/>
  <c r="AM85"/>
  <c r="L85"/>
  <c r="AM83"/>
  <c r="L83"/>
  <c r="L81"/>
  <c r="L80"/>
  <c r="AK26"/>
  <c i="3" l="1" r="F33"/>
  <c r="J33"/>
  <c r="J36"/>
  <c i="4" r="F33"/>
  <c r="J33"/>
  <c r="J36"/>
  <c i="5" l="1" r="BA91"/>
  <c r="AW91"/>
  <c r="AT91"/>
  <c r="AN91"/>
  <c r="BA92"/>
  <c r="AW92"/>
  <c r="AT92"/>
  <c r="AN92"/>
  <c l="1" r="BA90"/>
  <c r="AW90"/>
  <c r="AT90"/>
  <c r="AN90"/>
  <c l="1" r="W29"/>
  <c r="AK29"/>
  <c r="AK3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<sst xmlns="http://schemas.openxmlformats.org/spreadsheetml/2006/main">
  <si>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</si>
  <si>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</si>
  <si>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</si>
  <si>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</si>
  <si>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{0000fcd5-0000-0000-0000-000000000000}</t>
  </si>
  <si>
    <t xml:space="preserve">&gt;&gt;  skryté sloupce  &lt;&lt;</t>
  </si>
  <si>
    <t>REKAPITULACE STAVBY</t>
  </si>
  <si>
    <t xml:space="preserve">v ---  níže se nacházejí doplnkové a pomocné údaje k sestavám  --- v</t>
  </si>
  <si>
    <t>Návod na vyplnění</t>
  </si>
  <si>
    <t>Kód:</t>
  </si>
  <si>
    <t>202602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</si>
  <si>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</si>
  <si>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</si>
  <si>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bytu č. 1 v objektu Bohdanečská 249, Vinoř</t>
  </si>
  <si>
    <t>KSO:</t>
  </si>
  <si>
    <t>CZ-CC:</t>
  </si>
  <si>
    <t/>
  </si>
  <si>
    <t>Místo:</t>
  </si>
  <si>
    <t>Bohdanečská 249, 190 17 Praha-Vinoř</t>
  </si>
  <si>
    <t>Datum:</t>
  </si>
  <si>
    <t>Zadavatel:</t>
  </si>
  <si>
    <t>IČ:</t>
  </si>
  <si>
    <t>00240982</t>
  </si>
  <si>
    <t>Městská část Praha-Vinoř</t>
  </si>
  <si>
    <t>DIČ:</t>
  </si>
  <si>
    <t>CZ00240982</t>
  </si>
  <si>
    <t>Zhotovitel: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</si>
  <si>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</si>
  <si>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</si>
  <si>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</si>
  <si>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</si>
  <si>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</si>
  <si>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</si>
  <si>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</si>
  <si>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</si>
  <si>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</si>
  <si>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snížená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</si>
  <si>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</si>
  <si>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</si>
  <si>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</si>
  <si>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</si>
  <si>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</si>
  <si>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</si>
  <si>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</si>
  <si>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</si>
  <si>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</si>
  <si>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</si>
  <si>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</si>
  <si>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</si>
  <si>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</si>
  <si>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</si>
  <si>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</si>
  <si>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</si>
  <si>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</si>
  <si>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</si>
  <si>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</si>
  <si>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</si>
  <si>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</si>
  <si>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</si>
  <si>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</si>
  <si>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</si>
  <si>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</si>
  <si>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</si>
  <si>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###NOIMPORT###</t>
  </si>
  <si>
    <t>IMPORT</t>
  </si>
  <si>
    <t>{006024d4-0000-0000-0000-000000000000}</t>
  </si>
  <si>
    <t>{00000000-0000-0000-0000-000000000000}</t>
  </si>
  <si>
    <t>/</t>
  </si>
  <si>
    <t>01</t>
  </si>
  <si>
    <t>SO</t>
  </si>
  <si>
    <t>STA</t>
  </si>
  <si>
    <t>{006024d5-0000-0000-0000-000000000000}</t>
  </si>
  <si>
    <t>02</t>
  </si>
  <si>
    <t>VRN</t>
  </si>
  <si>
    <t>{006024d6-0000-0000-0000-000000000000}</t>
  </si>
  <si>
    <t>KRYCÍ LIST SOUPISU PRACÍ</t>
  </si>
  <si>
    <t>Objekt:</t>
  </si>
  <si>
    <t>01 - SO</t>
  </si>
  <si>
    <t>SOUPIS PRACÍ</t>
  </si>
  <si>
    <t>PČ</t>
  </si>
  <si>
    <t>MJ</t>
  </si>
  <si>
    <t>Množství</t>
  </si>
  <si>
    <t>J. cena [CZK]</t>
  </si>
  <si>
    <t>Cena celkem [CZK]</t>
  </si>
  <si>
    <t>Cenová soustava</t>
  </si>
  <si>
    <t>J. Nh [h]</t>
  </si>
  <si>
    <t>J. hmotnost [t]</t>
  </si>
  <si>
    <t>Hmotnost celkem [t]</t>
  </si>
  <si>
    <t>J. suť [t]</t>
  </si>
  <si>
    <t>Suť Celkem [t]</t>
  </si>
  <si>
    <t>HSV</t>
  </si>
  <si>
    <t>Práce a dodávky HSV</t>
  </si>
  <si>
    <t>ROZPOCET</t>
  </si>
  <si>
    <t>9</t>
  </si>
  <si>
    <t>Ostatní konstrukce a práce, bourání</t>
  </si>
  <si>
    <t>1</t>
  </si>
  <si>
    <t>K</t>
  </si>
  <si>
    <t>949121112</t>
  </si>
  <si>
    <t>Montáž lešení lehkého kozového dílcového v přes 1,2 do 1,9 m</t>
  </si>
  <si>
    <t>sada</t>
  </si>
  <si>
    <t>CS ÚRS 2026 01</t>
  </si>
  <si>
    <t>Online PSC</t>
  </si>
  <si>
    <t>https://podminky.urs.cz/item/CS_URS_2026_01/949121112</t>
  </si>
  <si>
    <t>2</t>
  </si>
  <si>
    <t>949121212</t>
  </si>
  <si>
    <t>Příplatek k lešení lehkému kozovému dílcovému v přes 1,2 do 1,9 m za každý den použití</t>
  </si>
  <si>
    <t>https://podminky.urs.cz/item/CS_URS_2026_01/949121212</t>
  </si>
  <si>
    <t>3</t>
  </si>
  <si>
    <t>949121812</t>
  </si>
  <si>
    <t>Demontáž lešení lehkého kozového dílcového v přes 1,2 do 1,9 m</t>
  </si>
  <si>
    <t>https://podminky.urs.cz/item/CS_URS_2026_01/949121812</t>
  </si>
  <si>
    <t>4</t>
  </si>
  <si>
    <t>952901111</t>
  </si>
  <si>
    <t>Vyčištění budov bytové a občanské výstavby při výšce podlaží do 4 m</t>
  </si>
  <si>
    <t>m2</t>
  </si>
  <si>
    <t>https://podminky.urs.cz/item/CS_URS_2026_01/952901111</t>
  </si>
  <si>
    <t>5</t>
  </si>
  <si>
    <t>962031133</t>
  </si>
  <si>
    <t>Bourání příček nebo přizdívek z cihel pálených plných</t>
  </si>
  <si>
    <t>https://podminky.urs.cz/item/CS_URS_2026_01/962031133</t>
  </si>
  <si>
    <t>6</t>
  </si>
  <si>
    <t>968072455</t>
  </si>
  <si>
    <t>Vybourání kovových dveřních zárubní pl do 2 m2</t>
  </si>
  <si>
    <t>https://podminky.urs.cz/item/CS_URS_2026_01/968072455</t>
  </si>
  <si>
    <t>7</t>
  </si>
  <si>
    <t>767581803</t>
  </si>
  <si>
    <t>Demontáž podhledů</t>
  </si>
  <si>
    <t>https://podminky.urs.cz/item/CS_URS_2026_01/767581803</t>
  </si>
  <si>
    <t>8</t>
  </si>
  <si>
    <t>76758.1</t>
  </si>
  <si>
    <t>Demontáž dřevěného obložení stěn</t>
  </si>
  <si>
    <t>kpl</t>
  </si>
  <si>
    <t>974031122</t>
  </si>
  <si>
    <t>Vysekání rýh ve zdivu cihelném hl do 30 mm š do 70 mm</t>
  </si>
  <si>
    <t>m</t>
  </si>
  <si>
    <t>https://podminky.urs.cz/item/CS_URS_2026_01/974031122</t>
  </si>
  <si>
    <t>10</t>
  </si>
  <si>
    <t>953752111</t>
  </si>
  <si>
    <t>Vyvložkování stávajícího komínového tělesa + revize</t>
  </si>
  <si>
    <t>soubor</t>
  </si>
  <si>
    <t>11</t>
  </si>
  <si>
    <t>997013153</t>
  </si>
  <si>
    <t>Vnitrostaveništní doprava suti a vybouraných hmot pro budovy v přes 9 do 12 m s omezením mechanizace</t>
  </si>
  <si>
    <t>t</t>
  </si>
  <si>
    <t>https://podminky.urs.cz/item/CS_URS_2026_01/997013153</t>
  </si>
  <si>
    <t>12</t>
  </si>
  <si>
    <t>997013501</t>
  </si>
  <si>
    <t>Odvoz suti a vybouraných hmot na skládku nebo meziskládku do 1 km se složením</t>
  </si>
  <si>
    <t>https://podminky.urs.cz/item/CS_URS_2026_01/997013501</t>
  </si>
  <si>
    <t>13</t>
  </si>
  <si>
    <t>997013509</t>
  </si>
  <si>
    <t>Příplatek k odvozu suti a vybouraných hmot na skládku ZKD 1 km přes 1 km</t>
  </si>
  <si>
    <t>https://podminky.urs.cz/item/CS_URS_2026_01/997013509</t>
  </si>
  <si>
    <t>VV</t>
  </si>
  <si>
    <t>6,8950854*10 'Přepočtené koeficientem množství</t>
  </si>
  <si>
    <t>14</t>
  </si>
  <si>
    <t>997013631</t>
  </si>
  <si>
    <t>Poplatek za uložení na skládce (skládkovné) stavebního odpadu směsného kód odpadu 17 09 04</t>
  </si>
  <si>
    <t>https://podminky.urs.cz/item/CS_URS_2026_01/997013631</t>
  </si>
  <si>
    <t>15</t>
  </si>
  <si>
    <t>998011003</t>
  </si>
  <si>
    <t>Přesun hmot pro budovy zděné v přes 12 do 24 m</t>
  </si>
  <si>
    <t>https://podminky.urs.cz/item/CS_URS_2026_01/998011003</t>
  </si>
  <si>
    <t>Úpravy povrchů, podlahy a osazování výplní</t>
  </si>
  <si>
    <t>16</t>
  </si>
  <si>
    <t>619991001</t>
  </si>
  <si>
    <t>Zakrytí podlahy PE fólií</t>
  </si>
  <si>
    <t>https://podminky.urs.cz/item/CS_URS_2026_01/619991001</t>
  </si>
  <si>
    <t>17</t>
  </si>
  <si>
    <t>611131121</t>
  </si>
  <si>
    <t>Penetrační disperzní nátěr vnitřních stropů nanášený ručně</t>
  </si>
  <si>
    <t>https://podminky.urs.cz/item/CS_URS_2026_01/611131121</t>
  </si>
  <si>
    <t>18</t>
  </si>
  <si>
    <t>611142001</t>
  </si>
  <si>
    <t>Pletivo sklovláknité vnitřních stropů vtlačené do tmelu</t>
  </si>
  <si>
    <t>https://podminky.urs.cz/item/CS_URS_2026_01/611142001</t>
  </si>
  <si>
    <t>19</t>
  </si>
  <si>
    <t>611321121</t>
  </si>
  <si>
    <t>Vápenocementová omítka hladká jednovrstvá vnitřních stropů rovných nanášená ručně</t>
  </si>
  <si>
    <t>https://podminky.urs.cz/item/CS_URS_2026_01/611321121</t>
  </si>
  <si>
    <t>20</t>
  </si>
  <si>
    <t>612131121</t>
  </si>
  <si>
    <t>Penetrační disperzní nátěr vnitřních stěn nanášený ručně</t>
  </si>
  <si>
    <t>https://podminky.urs.cz/item/CS_URS_2026_01/612131121</t>
  </si>
  <si>
    <t>21</t>
  </si>
  <si>
    <t>612142001</t>
  </si>
  <si>
    <t>Pletivo sklovláknité vnitřních stěn vtlačené do tmelu</t>
  </si>
  <si>
    <t>https://podminky.urs.cz/item/CS_URS_2026_01/612142001</t>
  </si>
  <si>
    <t>22</t>
  </si>
  <si>
    <t>612321121</t>
  </si>
  <si>
    <t>Vápenocementová omítka hladká jednovrstvá vnitřních stěn nanášená ručně</t>
  </si>
  <si>
    <t>https://podminky.urs.cz/item/CS_URS_2026_01/612321121</t>
  </si>
  <si>
    <t>23</t>
  </si>
  <si>
    <t>642942111</t>
  </si>
  <si>
    <t>Osazování zárubní nebo rámů dveřních kovových do 2,5 m2 na MC</t>
  </si>
  <si>
    <t>kus</t>
  </si>
  <si>
    <t>https://podminky.urs.cz/item/CS_URS_2026_01/642942111</t>
  </si>
  <si>
    <t>24</t>
  </si>
  <si>
    <t>M</t>
  </si>
  <si>
    <t>DEK.3624506620</t>
  </si>
  <si>
    <t>Ocelová zárubeň DEK YH 100 DV - 700 P</t>
  </si>
  <si>
    <t>PSV</t>
  </si>
  <si>
    <t>Práce a dodávky PSV</t>
  </si>
  <si>
    <t>721</t>
  </si>
  <si>
    <t>Zdravotechnika - vnitřní kanalizace</t>
  </si>
  <si>
    <t>25</t>
  </si>
  <si>
    <t>721174042.OSM</t>
  </si>
  <si>
    <t>Potrubí kanalizační připojovací Osma HT-Systém DN 40</t>
  </si>
  <si>
    <t>26</t>
  </si>
  <si>
    <t>721212122.ALP</t>
  </si>
  <si>
    <t>Odtokový sprchový žlab APZ1 délky 750 mm s krycím roštem a zápachovou uzávěrkou</t>
  </si>
  <si>
    <t>27</t>
  </si>
  <si>
    <t>721290111</t>
  </si>
  <si>
    <t>Zkouška těsnosti potrubí kanalizace vodou DN do 125</t>
  </si>
  <si>
    <t>https://podminky.urs.cz/item/CS_URS_2026_01/721290111</t>
  </si>
  <si>
    <t>28</t>
  </si>
  <si>
    <t>998721202</t>
  </si>
  <si>
    <t>Přesun hmot procentní pro vnitřní kanalizaci v objektech v přes 6 do 12 m</t>
  </si>
  <si>
    <t>%</t>
  </si>
  <si>
    <t>https://podminky.urs.cz/item/CS_URS_2026_01/998721202</t>
  </si>
  <si>
    <t>722</t>
  </si>
  <si>
    <t>Zdravotechnika - vnitřní vodovod</t>
  </si>
  <si>
    <t>29</t>
  </si>
  <si>
    <t>722176111</t>
  </si>
  <si>
    <t>Montáž potrubí plastové spojované svary polyfuzně D do 16 mm</t>
  </si>
  <si>
    <t>https://podminky.urs.cz/item/CS_URS_2026_01/722176111</t>
  </si>
  <si>
    <t>30</t>
  </si>
  <si>
    <t>WVN.STR020P16X</t>
  </si>
  <si>
    <t>TRUBKA Wavin PP-R S 3,2 (PN 16) D 20x2,8</t>
  </si>
  <si>
    <t>31</t>
  </si>
  <si>
    <t>742111101</t>
  </si>
  <si>
    <t>Montáž revizních dvířek plastových</t>
  </si>
  <si>
    <t>https://podminky.urs.cz/item/CS_URS_2026_01/742111101</t>
  </si>
  <si>
    <t>32</t>
  </si>
  <si>
    <t>RGS.KB510322</t>
  </si>
  <si>
    <t>RD 400x400 univerzální</t>
  </si>
  <si>
    <t>33</t>
  </si>
  <si>
    <t>722290234</t>
  </si>
  <si>
    <t>Proplach a dezinfekce vodovodního potrubí DN do 80</t>
  </si>
  <si>
    <t>https://podminky.urs.cz/item/CS_URS_2026_01/722290234</t>
  </si>
  <si>
    <t>34</t>
  </si>
  <si>
    <t>722290246</t>
  </si>
  <si>
    <t>Zkouška těsnosti vodovodního potrubí plastového DN do 40</t>
  </si>
  <si>
    <t>https://podminky.urs.cz/item/CS_URS_2026_01/722290246</t>
  </si>
  <si>
    <t>35</t>
  </si>
  <si>
    <t>998722202</t>
  </si>
  <si>
    <t>Přesun hmot procentní pro vnitřní vodovod v objektech v přes 6 do 12 m</t>
  </si>
  <si>
    <t>https://podminky.urs.cz/item/CS_URS_2026_01/998722202</t>
  </si>
  <si>
    <t>725</t>
  </si>
  <si>
    <t>Zdravotechnika - zařizovací předměty</t>
  </si>
  <si>
    <t>36</t>
  </si>
  <si>
    <t>725110814</t>
  </si>
  <si>
    <t>Demontáž klozetu Kombi</t>
  </si>
  <si>
    <t>https://podminky.urs.cz/item/CS_URS_2026_01/725110814</t>
  </si>
  <si>
    <t>37</t>
  </si>
  <si>
    <t>725119122</t>
  </si>
  <si>
    <t>Montáž klozetových mís kombi</t>
  </si>
  <si>
    <t>https://podminky.urs.cz/item/CS_URS_2026_01/725119122</t>
  </si>
  <si>
    <t>38</t>
  </si>
  <si>
    <t>LFN.H8236160000001</t>
  </si>
  <si>
    <t xml:space="preserve">MÍSA KOMB STOJ DEEP BY JIKA     BÍLÁ</t>
  </si>
  <si>
    <t>39</t>
  </si>
  <si>
    <t>725119131</t>
  </si>
  <si>
    <t>Montáž klozetových sedátek standardních</t>
  </si>
  <si>
    <t>https://podminky.urs.cz/item/CS_URS_2026_01/725119131</t>
  </si>
  <si>
    <t>40</t>
  </si>
  <si>
    <t>ALP.A60</t>
  </si>
  <si>
    <t>WC sedátko Antibacterial</t>
  </si>
  <si>
    <t>41</t>
  </si>
  <si>
    <t>725210821</t>
  </si>
  <si>
    <t>Demontáž umyvadel bez výtokových armatur</t>
  </si>
  <si>
    <t>https://podminky.urs.cz/item/CS_URS_2026_01/725210821</t>
  </si>
  <si>
    <t>42</t>
  </si>
  <si>
    <t>725219101</t>
  </si>
  <si>
    <t>Montáž umyvadla</t>
  </si>
  <si>
    <t>https://podminky.urs.cz/item/CS_URS_2026_01/725219101</t>
  </si>
  <si>
    <t>43</t>
  </si>
  <si>
    <t>64211046</t>
  </si>
  <si>
    <t>umyvadlo keramické závěsné bílé š 600mm</t>
  </si>
  <si>
    <t>44</t>
  </si>
  <si>
    <t>725240812.R</t>
  </si>
  <si>
    <t>Demontáž vany</t>
  </si>
  <si>
    <t>45</t>
  </si>
  <si>
    <t>725244905</t>
  </si>
  <si>
    <t>Montáž zástěny sprchové bezdveřové</t>
  </si>
  <si>
    <t>https://podminky.urs.cz/item/CS_URS_2026_01/725244905</t>
  </si>
  <si>
    <t>46</t>
  </si>
  <si>
    <t>725244905.R</t>
  </si>
  <si>
    <t>Walk-in zástěna mléčné bezpečnostní sklo 8mm, vč. vzpěry a montážní sady</t>
  </si>
  <si>
    <t>ks</t>
  </si>
  <si>
    <t>47</t>
  </si>
  <si>
    <t>725310823</t>
  </si>
  <si>
    <t>Demontáž dřez jednoduchý vestavěný v kuchyňských sestavách bez výtokových armatur</t>
  </si>
  <si>
    <t>https://podminky.urs.cz/item/CS_URS_2026_01/725310823</t>
  </si>
  <si>
    <t>48</t>
  </si>
  <si>
    <t>725820801</t>
  </si>
  <si>
    <t>Demontáž baterie nástěnné do G 3 / 4</t>
  </si>
  <si>
    <t>https://podminky.urs.cz/item/CS_URS_2026_01/725820801</t>
  </si>
  <si>
    <t>49</t>
  </si>
  <si>
    <t>725820802</t>
  </si>
  <si>
    <t>Demontáž baterie stojánkové do jednoho otvoru</t>
  </si>
  <si>
    <t>https://podminky.urs.cz/item/CS_URS_2026_01/725820802</t>
  </si>
  <si>
    <t>50</t>
  </si>
  <si>
    <t>725822611</t>
  </si>
  <si>
    <t>Baterie umyvadlová stojánková</t>
  </si>
  <si>
    <t>https://podminky.urs.cz/item/CS_URS_2026_01/725822611</t>
  </si>
  <si>
    <t>51</t>
  </si>
  <si>
    <t>725829111</t>
  </si>
  <si>
    <t>Montáž baterie stojánkové dřezové G 1/2"</t>
  </si>
  <si>
    <t>https://podminky.urs.cz/item/CS_URS_2026_01/725829111</t>
  </si>
  <si>
    <t>52</t>
  </si>
  <si>
    <t>55143987</t>
  </si>
  <si>
    <t>baterie dřezová</t>
  </si>
  <si>
    <t>53</t>
  </si>
  <si>
    <t>725841322</t>
  </si>
  <si>
    <t>Baterie sprchová nástěnná klasická s roztečí 150 mm</t>
  </si>
  <si>
    <t>https://podminky.urs.cz/item/CS_URS_2026_01/725841322</t>
  </si>
  <si>
    <t>54</t>
  </si>
  <si>
    <t>55145003</t>
  </si>
  <si>
    <t>souprava sprchová komplet</t>
  </si>
  <si>
    <t>55</t>
  </si>
  <si>
    <t>725869218</t>
  </si>
  <si>
    <t>Montáž zápachových uzávěrek U-sifonů</t>
  </si>
  <si>
    <t>https://podminky.urs.cz/item/CS_URS_2026_01/725869218</t>
  </si>
  <si>
    <t>56</t>
  </si>
  <si>
    <t>ALP.A400</t>
  </si>
  <si>
    <t>Sifon umyvadlový DN32 DESIGN celokovový, kulatý</t>
  </si>
  <si>
    <t>57</t>
  </si>
  <si>
    <t>725813111</t>
  </si>
  <si>
    <t>Ventil rohový bez připojovací trubičky nebo flexi hadičky G 1/2"</t>
  </si>
  <si>
    <t>https://podminky.urs.cz/item/CS_URS_2026_01/725813111</t>
  </si>
  <si>
    <t>58</t>
  </si>
  <si>
    <t>725813112</t>
  </si>
  <si>
    <t>Ventil rohový pračkový G 3/4"</t>
  </si>
  <si>
    <t>https://podminky.urs.cz/item/CS_URS_2026_01/725813112</t>
  </si>
  <si>
    <t>59</t>
  </si>
  <si>
    <t>998725202</t>
  </si>
  <si>
    <t>Přesun hmot procentní pro zařizovací předměty v objektech v přes 6 do 12 m</t>
  </si>
  <si>
    <t>https://podminky.urs.cz/item/CS_URS_2026_01/998725202</t>
  </si>
  <si>
    <t>73</t>
  </si>
  <si>
    <t>Ústřední vytápění</t>
  </si>
  <si>
    <t>60</t>
  </si>
  <si>
    <t>731200823.R</t>
  </si>
  <si>
    <t>Demontáž bojleru</t>
  </si>
  <si>
    <t>61</t>
  </si>
  <si>
    <t>731244204.JKS</t>
  </si>
  <si>
    <t>Kotel ocelový závěsný na plyn kondenzační Bosch Junkers CerapurSmart ZWB 28-3 CE o výkonu 8,1-21,8 kW s průtokovým ohřevem TV</t>
  </si>
  <si>
    <t>62</t>
  </si>
  <si>
    <t>73322310R</t>
  </si>
  <si>
    <t>Potrubí měděné spojované pájením</t>
  </si>
  <si>
    <t>https://podminky.urs.cz/item/CS_URS_2026_01/73322310R</t>
  </si>
  <si>
    <t>1*43 'Přepočtené koeficientem množství</t>
  </si>
  <si>
    <t>63</t>
  </si>
  <si>
    <t>733291101</t>
  </si>
  <si>
    <t>Zkouška těsnosti potrubí měděné D do 35x1,5</t>
  </si>
  <si>
    <t>https://podminky.urs.cz/item/CS_URS_2026_01/733291101</t>
  </si>
  <si>
    <t>64</t>
  </si>
  <si>
    <t>734291951.R</t>
  </si>
  <si>
    <t>Montáž hlavice ručního a termostatického ovládání</t>
  </si>
  <si>
    <t>65</t>
  </si>
  <si>
    <t>55128130.R</t>
  </si>
  <si>
    <t>termostatická hlavice</t>
  </si>
  <si>
    <t>66</t>
  </si>
  <si>
    <t>735151821.R</t>
  </si>
  <si>
    <t>Demontáž koupelnového žebříku</t>
  </si>
  <si>
    <t>67</t>
  </si>
  <si>
    <t>735890101.R</t>
  </si>
  <si>
    <t>Koupelnové otopné těleso nástěnné</t>
  </si>
  <si>
    <t>68</t>
  </si>
  <si>
    <t>735151539.1</t>
  </si>
  <si>
    <t>Otopné těleso panelové KORADO Radik Klasik typ 22</t>
  </si>
  <si>
    <t>69</t>
  </si>
  <si>
    <t>998735202</t>
  </si>
  <si>
    <t>Přesun hmot procentní pro kotel a otopná tělesa v objektech v přes 6 do 12 m</t>
  </si>
  <si>
    <t>https://podminky.urs.cz/item/CS_URS_2026_01/998735202</t>
  </si>
  <si>
    <t>741</t>
  </si>
  <si>
    <t>Elektroinstalace - silnoproud</t>
  </si>
  <si>
    <t>70</t>
  </si>
  <si>
    <t>ROZV1</t>
  </si>
  <si>
    <t>Nový bytový rozvaděč - kompletní dodávka a montáž (rozvodnice, svodič přepětí 1f, hlavní vypínač, 2x proudová ochrana 1f, 3x chránič 10A, 1x chránič 16A, 2x jistič 10A, 6x jistič 16A, 1x jistič 6A)</t>
  </si>
  <si>
    <t>71</t>
  </si>
  <si>
    <t>741122015</t>
  </si>
  <si>
    <t>Montáž kabel Cu bez ukončení uložený pod omítku plný kulatý 3x1,5 mm2 (např. CYKY, CYKFY)</t>
  </si>
  <si>
    <t>https://podminky.urs.cz/item/CS_URS_2026_01/741122015</t>
  </si>
  <si>
    <t>72</t>
  </si>
  <si>
    <t>PKB.711018</t>
  </si>
  <si>
    <t>CYKY-J 3x1,5</t>
  </si>
  <si>
    <t>km</t>
  </si>
  <si>
    <t>741122016</t>
  </si>
  <si>
    <t>Montáž kabel Cu bez ukončení uložený pod omítku plný kulatý 3x2,5 až 6 mm2 (např. CYKY, CYKFY)</t>
  </si>
  <si>
    <t>https://podminky.urs.cz/item/CS_URS_2026_01/741122016</t>
  </si>
  <si>
    <t>74</t>
  </si>
  <si>
    <t>PKB.711021</t>
  </si>
  <si>
    <t>CYKY-J 3x2,5</t>
  </si>
  <si>
    <t>75</t>
  </si>
  <si>
    <t>741122031</t>
  </si>
  <si>
    <t>Montáž kabel Cu bez ukončení uložený pod omítku plný kulatý 5x1,5 až 2,5 mm2 (např. CYKY, CYKFY)</t>
  </si>
  <si>
    <t>https://podminky.urs.cz/item/CS_URS_2026_01/741122031</t>
  </si>
  <si>
    <t>76</t>
  </si>
  <si>
    <t>PKB.711032</t>
  </si>
  <si>
    <t>CYKY-J 5x2,5</t>
  </si>
  <si>
    <t>77</t>
  </si>
  <si>
    <t>741311803</t>
  </si>
  <si>
    <t>Demontáž spínačů nástěnných normálních do 10 A bezšroubových bez zachování funkčnosti do 2 svorek</t>
  </si>
  <si>
    <t>https://podminky.urs.cz/item/CS_URS_2026_01/741311803</t>
  </si>
  <si>
    <t>78</t>
  </si>
  <si>
    <t>741310001</t>
  </si>
  <si>
    <t>Montáž spínač nástěnný 1-jednopólový prostředí normální se zapojením vodičů</t>
  </si>
  <si>
    <t>https://podminky.urs.cz/item/CS_URS_2026_01/741310001</t>
  </si>
  <si>
    <t>79</t>
  </si>
  <si>
    <t>ABB.3557GA01340B1</t>
  </si>
  <si>
    <t>Spínač jednopólový, řazení 1, s krytem Swing®, Swing®L</t>
  </si>
  <si>
    <t>80</t>
  </si>
  <si>
    <t>741315813</t>
  </si>
  <si>
    <t>Demontáž zásuvek domovních normální prostředí do 16A zapuštěných bezšroubových bez zachování funkčnosti 2P+PE</t>
  </si>
  <si>
    <t>https://podminky.urs.cz/item/CS_URS_2026_01/741315813</t>
  </si>
  <si>
    <t>81</t>
  </si>
  <si>
    <t>741313041</t>
  </si>
  <si>
    <t>Montáž zásuvka (polo)zapuštěná šroubové připojení 2P+PE se zapojením vodičů</t>
  </si>
  <si>
    <t>https://podminky.urs.cz/item/CS_URS_2026_01/741313041</t>
  </si>
  <si>
    <t>82</t>
  </si>
  <si>
    <t>ABB.5512A2349B</t>
  </si>
  <si>
    <t>Zásuvka dvojnásobná s ochrannými kolíky Tango®</t>
  </si>
  <si>
    <t>83</t>
  </si>
  <si>
    <t>741320103</t>
  </si>
  <si>
    <t>Montáž jističů jednopólových nn do 25 A s krytem se zapojením vodičů</t>
  </si>
  <si>
    <t>https://podminky.urs.cz/item/CS_URS_2026_01/741320103</t>
  </si>
  <si>
    <t>84</t>
  </si>
  <si>
    <t>35829011</t>
  </si>
  <si>
    <t>chránič proudový 2 pólový 16A typ B</t>
  </si>
  <si>
    <t>85</t>
  </si>
  <si>
    <t>741321002</t>
  </si>
  <si>
    <t>Montáž proudových chráničů dvoupólových nn do 25 A s krytem se zapojením vodičů</t>
  </si>
  <si>
    <t>https://podminky.urs.cz/item/CS_URS_2026_01/741321002</t>
  </si>
  <si>
    <t>86</t>
  </si>
  <si>
    <t>35829001</t>
  </si>
  <si>
    <t>chránič proudový 2 pólový 16A typ AC 0,03A</t>
  </si>
  <si>
    <t>87</t>
  </si>
  <si>
    <t>741371871</t>
  </si>
  <si>
    <t>Demontáž svítidel interiérových</t>
  </si>
  <si>
    <t>https://podminky.urs.cz/item/CS_URS_2026_01/741371871</t>
  </si>
  <si>
    <t>88</t>
  </si>
  <si>
    <t>741372077</t>
  </si>
  <si>
    <t>Montáž svítidlo LED interiérové přisazené stropní hranaté nebo kruhové přes 0,09 do 0,36 m2 s pohybovým čidlem se zapojením vodičů</t>
  </si>
  <si>
    <t>https://podminky.urs.cz/item/CS_URS_2026_01/741372077</t>
  </si>
  <si>
    <t>89</t>
  </si>
  <si>
    <t>131EO</t>
  </si>
  <si>
    <t>LED svítidlo stropní - RENE LED/15W/230V IP44 černá</t>
  </si>
  <si>
    <t>90</t>
  </si>
  <si>
    <t>741372051</t>
  </si>
  <si>
    <t>Montáž svítidlo LED přisazené podlinkové se zapojením vodičů</t>
  </si>
  <si>
    <t>https://podminky.urs.cz/item/CS_URS_2026_01/741372051</t>
  </si>
  <si>
    <t>91</t>
  </si>
  <si>
    <t>34774016.MERA</t>
  </si>
  <si>
    <t>Podlinkové světlo MERA LED 10W</t>
  </si>
  <si>
    <t>92</t>
  </si>
  <si>
    <t>732291811.1</t>
  </si>
  <si>
    <t>Demontáž elektrického přímotopu nástěnného</t>
  </si>
  <si>
    <t>93</t>
  </si>
  <si>
    <t>741810001</t>
  </si>
  <si>
    <t>Celková prohlídka elektrického rozvodu a zařízení do 100 000,- Kč</t>
  </si>
  <si>
    <t>https://podminky.urs.cz/item/CS_URS_2026_01/741810001</t>
  </si>
  <si>
    <t>94</t>
  </si>
  <si>
    <t>741850903</t>
  </si>
  <si>
    <t>Vypnutí vedení se zajištěním proti nedovolenému zapnutí, vyzkoušení a opětovné zapnutí</t>
  </si>
  <si>
    <t>https://podminky.urs.cz/item/CS_URS_2026_01/741850903</t>
  </si>
  <si>
    <t>95</t>
  </si>
  <si>
    <t>998741202</t>
  </si>
  <si>
    <t>Přesun hmot procentní pro silnoproud v objektech v přes 6 do 12 m</t>
  </si>
  <si>
    <t>https://podminky.urs.cz/item/CS_URS_2026_01/998741202</t>
  </si>
  <si>
    <t>751</t>
  </si>
  <si>
    <t>Vzduchotechnika</t>
  </si>
  <si>
    <t>96</t>
  </si>
  <si>
    <t>751377011</t>
  </si>
  <si>
    <t>Montáž odsávacího zákrytu (digestoř) bytového vestavěného</t>
  </si>
  <si>
    <t>https://podminky.urs.cz/item/CS_URS_2026_01/751377011</t>
  </si>
  <si>
    <t>97</t>
  </si>
  <si>
    <t>553.DIG</t>
  </si>
  <si>
    <t>Digestoř kuchyňská, s osvětlením, proudění při recirkulaci alespoň 75 m3/hod</t>
  </si>
  <si>
    <t>98</t>
  </si>
  <si>
    <t>533.DIG-F</t>
  </si>
  <si>
    <t>Uhlíkový filtr k digestoři</t>
  </si>
  <si>
    <t>99</t>
  </si>
  <si>
    <t>751398012</t>
  </si>
  <si>
    <t>Montáž větrací mřížky na kruhové potrubí D přes 100 do 200 mm</t>
  </si>
  <si>
    <t>https://podminky.urs.cz/item/CS_URS_2026_01/751398012</t>
  </si>
  <si>
    <t>100</t>
  </si>
  <si>
    <t>42972301.R</t>
  </si>
  <si>
    <t>mřížka stěnová otevřená jednořadá kovová 100x100mm</t>
  </si>
  <si>
    <t>101</t>
  </si>
  <si>
    <t>998751201</t>
  </si>
  <si>
    <t>Přesun hmot procentní pro vzduchotechniku v objektech v do 12 m</t>
  </si>
  <si>
    <t>https://podminky.urs.cz/item/CS_URS_2026_01/998751201</t>
  </si>
  <si>
    <t>763</t>
  </si>
  <si>
    <t>Konstrukce suché výstavby</t>
  </si>
  <si>
    <t>102</t>
  </si>
  <si>
    <t>763131451</t>
  </si>
  <si>
    <t>SDK podhled deska 1xH2 12,5 bez izolace dvouvrstvá spodní kce profil CD+UD</t>
  </si>
  <si>
    <t>https://podminky.urs.cz/item/CS_URS_2026_01/763131451</t>
  </si>
  <si>
    <t>103</t>
  </si>
  <si>
    <t>KNF.00167753</t>
  </si>
  <si>
    <t>Deska Knauf GREEN 12,5 , šířka 1250 mm x délka 2000 mm</t>
  </si>
  <si>
    <t>104</t>
  </si>
  <si>
    <t>998763402</t>
  </si>
  <si>
    <t>Přesun hmot procentní pro konstrukce montované z desek v objektech v přes 6 do 12 m</t>
  </si>
  <si>
    <t>https://podminky.urs.cz/item/CS_URS_2026_01/998763402</t>
  </si>
  <si>
    <t>766</t>
  </si>
  <si>
    <t>Konstrukce truhlářské</t>
  </si>
  <si>
    <t>105</t>
  </si>
  <si>
    <t>766691914</t>
  </si>
  <si>
    <t>Vyvěšení dřevěných křídel dveří pl do 2 m2</t>
  </si>
  <si>
    <t>https://podminky.urs.cz/item/CS_URS_2026_01/766691914</t>
  </si>
  <si>
    <t>106</t>
  </si>
  <si>
    <t>766691914.1</t>
  </si>
  <si>
    <t>Zavěšení dřevěných křídel dveří pl do 2 m2</t>
  </si>
  <si>
    <t>107</t>
  </si>
  <si>
    <t>61162074</t>
  </si>
  <si>
    <t>dveře jednokřídlé interiérové 700/800x1970, povrch CPL, dekor dle požadavku investora</t>
  </si>
  <si>
    <t>108</t>
  </si>
  <si>
    <t>766660751</t>
  </si>
  <si>
    <t>Montáž dveřního interiérového kování - zámku</t>
  </si>
  <si>
    <t>https://podminky.urs.cz/item/CS_URS_2026_01/766660751</t>
  </si>
  <si>
    <t>109</t>
  </si>
  <si>
    <t>54914123</t>
  </si>
  <si>
    <t>dveřní kování interiérové rozetové klika/klika</t>
  </si>
  <si>
    <t>110</t>
  </si>
  <si>
    <t>766691914.2</t>
  </si>
  <si>
    <t>D+M komplet nové vstupní dveře do bytu 80x197, povrch CPL, bezpečnostní třída RC2-DPB2, protipožární EW30, kukátko, vč. zárubně, prahu a bezp. kování, vybourání stávajících - dekor dle výběru investora</t>
  </si>
  <si>
    <t>111</t>
  </si>
  <si>
    <t>766691812</t>
  </si>
  <si>
    <t>Demontáž parapetních desek dřevěných nebo plastových šířky přes 300 mm</t>
  </si>
  <si>
    <t>https://podminky.urs.cz/item/CS_URS_2026_01/766691812</t>
  </si>
  <si>
    <t>112</t>
  </si>
  <si>
    <t>766694126</t>
  </si>
  <si>
    <t>Montáž parapetních desek dřevěných nebo plastových š přes 300 mm</t>
  </si>
  <si>
    <t>https://podminky.urs.cz/item/CS_URS_2026_01/766694126</t>
  </si>
  <si>
    <t>113</t>
  </si>
  <si>
    <t>61140084</t>
  </si>
  <si>
    <t>parapet plastový vnitřní</t>
  </si>
  <si>
    <t>114</t>
  </si>
  <si>
    <t>60794121</t>
  </si>
  <si>
    <t>koncovka PVC k parapetním deskám</t>
  </si>
  <si>
    <t>115</t>
  </si>
  <si>
    <t>766K1</t>
  </si>
  <si>
    <t>Demontáž kuchyňské linky vč. elektrospotřebičů</t>
  </si>
  <si>
    <t>116</t>
  </si>
  <si>
    <t>766811115</t>
  </si>
  <si>
    <t>Montáž korpusu kuchyňských skříněk spodních na nožičky š do 600 mm</t>
  </si>
  <si>
    <t>https://podminky.urs.cz/item/CS_URS_2026_01/766811115</t>
  </si>
  <si>
    <t>117</t>
  </si>
  <si>
    <t>766811151</t>
  </si>
  <si>
    <t>Montáž korpusu kuchyňských skříněk horních na stěnu š do 600 mm</t>
  </si>
  <si>
    <t>https://podminky.urs.cz/item/CS_URS_2026_01/766811151</t>
  </si>
  <si>
    <t>118</t>
  </si>
  <si>
    <t>766811152</t>
  </si>
  <si>
    <t>Montáž korpusu kuchyňských skříněk horních na stěnu š přes 600 do 1200 mm</t>
  </si>
  <si>
    <t>https://podminky.urs.cz/item/CS_URS_2026_01/766811152</t>
  </si>
  <si>
    <t>119</t>
  </si>
  <si>
    <t>766811311</t>
  </si>
  <si>
    <t>Montáž plných dvířek na kuchyňských skříňkách spodních</t>
  </si>
  <si>
    <t>https://podminky.urs.cz/item/CS_URS_2026_01/766811311</t>
  </si>
  <si>
    <t>120</t>
  </si>
  <si>
    <t>766811351</t>
  </si>
  <si>
    <t>Montáž plných dvířek na kuchyňských skříňkách horních</t>
  </si>
  <si>
    <t>https://podminky.urs.cz/item/CS_URS_2026_01/766811351</t>
  </si>
  <si>
    <t>121</t>
  </si>
  <si>
    <t>766811411</t>
  </si>
  <si>
    <t>Montáž úchytů dvířek kuchyňských skříněk spodních</t>
  </si>
  <si>
    <t>https://podminky.urs.cz/item/CS_URS_2026_01/766811411</t>
  </si>
  <si>
    <t>122</t>
  </si>
  <si>
    <t>766811412</t>
  </si>
  <si>
    <t>Montáž úchytů dvířek kuchyňských skříněk horních</t>
  </si>
  <si>
    <t>https://podminky.urs.cz/item/CS_URS_2026_01/766811412</t>
  </si>
  <si>
    <t>123</t>
  </si>
  <si>
    <t>766811461</t>
  </si>
  <si>
    <t>Montáž výsuvů zásuvky</t>
  </si>
  <si>
    <t>https://podminky.urs.cz/item/CS_URS_2026_01/766811461</t>
  </si>
  <si>
    <t>124</t>
  </si>
  <si>
    <t>766811213</t>
  </si>
  <si>
    <t>Montáž kuchyňské pracovní desky bez výřezu dl přes 2000 do 4000 mm</t>
  </si>
  <si>
    <t>https://podminky.urs.cz/item/CS_URS_2026_01/766811213</t>
  </si>
  <si>
    <t>125</t>
  </si>
  <si>
    <t>766811221</t>
  </si>
  <si>
    <t>Příplatek k montáži kuchyňské pracovní desky za vyřezání otvoru</t>
  </si>
  <si>
    <t>https://podminky.urs.cz/item/CS_URS_2026_01/766811221</t>
  </si>
  <si>
    <t>126</t>
  </si>
  <si>
    <t>766811222</t>
  </si>
  <si>
    <t>Příplatek k montáži kuchyňské pracovní desky za usazení varné desky</t>
  </si>
  <si>
    <t>https://podminky.urs.cz/item/CS_URS_2026_01/766811222</t>
  </si>
  <si>
    <t>127</t>
  </si>
  <si>
    <t>766811141</t>
  </si>
  <si>
    <t>Příplatek k montáži kuchyňských skříněk za usazení vestavěné trouby</t>
  </si>
  <si>
    <t>https://podminky.urs.cz/item/CS_URS_2026_01/766811141</t>
  </si>
  <si>
    <t>128</t>
  </si>
  <si>
    <t>766811223</t>
  </si>
  <si>
    <t>Příplatek k montáži kuchyňské pracovní desky za usazení dřezu</t>
  </si>
  <si>
    <t>https://podminky.urs.cz/item/CS_URS_2026_01/766811223</t>
  </si>
  <si>
    <t>129</t>
  </si>
  <si>
    <t>766811144</t>
  </si>
  <si>
    <t>Příplatek k montáži kuchyňských skříněk za usazení vestavěné digestoře</t>
  </si>
  <si>
    <t>https://podminky.urs.cz/item/CS_URS_2026_01/766811144</t>
  </si>
  <si>
    <t>130</t>
  </si>
  <si>
    <t>725319111</t>
  </si>
  <si>
    <t>Montáž dřezu</t>
  </si>
  <si>
    <t>https://podminky.urs.cz/item/CS_URS_2026_01/725319111</t>
  </si>
  <si>
    <t>131</t>
  </si>
  <si>
    <t>766811421</t>
  </si>
  <si>
    <t>Montáž lišt na kuchyňských linkách</t>
  </si>
  <si>
    <t>https://podminky.urs.cz/item/CS_URS_2026_01/766811421</t>
  </si>
  <si>
    <t>132</t>
  </si>
  <si>
    <t>766K2</t>
  </si>
  <si>
    <t>Kuchyňská sestava, dl. 2400mm, horní a dolní skříňky, pracovní deska, úchytky, dekor dle výběru investora - nutno zaměřit na místě</t>
  </si>
  <si>
    <t>133</t>
  </si>
  <si>
    <t>766K3</t>
  </si>
  <si>
    <t>Vestavný dřez (nerezavějící ocel), sifon, sítko</t>
  </si>
  <si>
    <t>134</t>
  </si>
  <si>
    <t>766K4</t>
  </si>
  <si>
    <t>Vestavná elektrická trouba</t>
  </si>
  <si>
    <t>135</t>
  </si>
  <si>
    <t>766K5</t>
  </si>
  <si>
    <t>Indukční varná deska, 4 varné zóny</t>
  </si>
  <si>
    <t>136</t>
  </si>
  <si>
    <t>766K6</t>
  </si>
  <si>
    <t>Ostřikový panel za pracovní desku</t>
  </si>
  <si>
    <t>137</t>
  </si>
  <si>
    <t>766S1</t>
  </si>
  <si>
    <t>Demontáž skříní a spíže</t>
  </si>
  <si>
    <t>138</t>
  </si>
  <si>
    <t>766RD</t>
  </si>
  <si>
    <t>Dřevěná dvířka do šachty</t>
  </si>
  <si>
    <t>139</t>
  </si>
  <si>
    <t>766S2</t>
  </si>
  <si>
    <t>Vestavná spížní skříň, atyp, dekor dle výběru investora - nutno zaměřit na místě</t>
  </si>
  <si>
    <t>140</t>
  </si>
  <si>
    <t>766S3</t>
  </si>
  <si>
    <t>Vestavná skříň na chodbě, atyp, dekor dle výběru investora - nutno zaměřit na místě</t>
  </si>
  <si>
    <t>141</t>
  </si>
  <si>
    <t>998766202</t>
  </si>
  <si>
    <t>Přesun hmot procentní pro kce truhlářské v objektech v přes 6 do 12 m</t>
  </si>
  <si>
    <t>https://podminky.urs.cz/item/CS_URS_2026_01/998766202</t>
  </si>
  <si>
    <t>771</t>
  </si>
  <si>
    <t>Podlahy z dlaždic</t>
  </si>
  <si>
    <t>142</t>
  </si>
  <si>
    <t>771111011</t>
  </si>
  <si>
    <t>Vysátí podkladu před pokládkou dlažby</t>
  </si>
  <si>
    <t>https://podminky.urs.cz/item/CS_URS_2026_01/771111011</t>
  </si>
  <si>
    <t>143</t>
  </si>
  <si>
    <t>771151013</t>
  </si>
  <si>
    <t>Samonivelační stěrka podlah pevnosti 20 MPa tl přes 5 do 8 mm</t>
  </si>
  <si>
    <t>https://podminky.urs.cz/item/CS_URS_2026_01/771151013</t>
  </si>
  <si>
    <t>144</t>
  </si>
  <si>
    <t>771474112</t>
  </si>
  <si>
    <t>Montáž soklů z dlaždic keramických rovných lepených cementovým flexibilním lepidlem v přes 65 do 90 mm</t>
  </si>
  <si>
    <t>https://podminky.urs.cz/item/CS_URS_2026_01/771474112</t>
  </si>
  <si>
    <t>145</t>
  </si>
  <si>
    <t>59761195</t>
  </si>
  <si>
    <t>sokl keramický povrch hladký/matný tl do 10mm výšky přes 65 do 90mm</t>
  </si>
  <si>
    <t>146</t>
  </si>
  <si>
    <t>771574414</t>
  </si>
  <si>
    <t>Montáž podlah keramických hladkých lepených cementovým flexibilním lepidlem přes 4 do 6 ks/m2</t>
  </si>
  <si>
    <t>https://podminky.urs.cz/item/CS_URS_2026_01/771574414</t>
  </si>
  <si>
    <t>147</t>
  </si>
  <si>
    <t>59761104</t>
  </si>
  <si>
    <t>dlažba keramická slinutá R10/A povrch reliéfní/matný tl do 10mm přes 4 do 6ks/m2 (dle výběru investora)</t>
  </si>
  <si>
    <t>148</t>
  </si>
  <si>
    <t>771591112</t>
  </si>
  <si>
    <t>Izolace pod dlažbu nátěrem nebo stěrkou ve dvou vrstvách</t>
  </si>
  <si>
    <t>https://podminky.urs.cz/item/CS_URS_2026_01/771591112</t>
  </si>
  <si>
    <t>149</t>
  </si>
  <si>
    <t>771591115</t>
  </si>
  <si>
    <t>Podlahy spárování silikonem</t>
  </si>
  <si>
    <t>https://podminky.urs.cz/item/CS_URS_2026_01/771591115</t>
  </si>
  <si>
    <t>150</t>
  </si>
  <si>
    <t>998771202</t>
  </si>
  <si>
    <t>Přesun hmot procentní pro podlahy z dlaždic v objektech v přes 6 do 12 m</t>
  </si>
  <si>
    <t>https://podminky.urs.cz/item/CS_URS_2026_01/998771202</t>
  </si>
  <si>
    <t>775</t>
  </si>
  <si>
    <t>Podlahy skládané</t>
  </si>
  <si>
    <t>151</t>
  </si>
  <si>
    <t>775591919</t>
  </si>
  <si>
    <t>Oprava podlah dřevěných - broušení celkové včetně tmelení</t>
  </si>
  <si>
    <t>https://podminky.urs.cz/item/CS_URS_2026_01/775591919</t>
  </si>
  <si>
    <t>152</t>
  </si>
  <si>
    <t>775591920</t>
  </si>
  <si>
    <t>Oprava podlah dřevěných - vysátí povrchu</t>
  </si>
  <si>
    <t>https://podminky.urs.cz/item/CS_URS_2026_01/775591920</t>
  </si>
  <si>
    <t>153</t>
  </si>
  <si>
    <t>775591921</t>
  </si>
  <si>
    <t>Oprava podlah dřevěných - základní lak</t>
  </si>
  <si>
    <t>https://podminky.urs.cz/item/CS_URS_2026_01/775591921</t>
  </si>
  <si>
    <t>154</t>
  </si>
  <si>
    <t>775591922</t>
  </si>
  <si>
    <t>Oprava podlah dřevěných - vrchní lak pro běžnou zátěž</t>
  </si>
  <si>
    <t>https://podminky.urs.cz/item/CS_URS_2026_01/775591922</t>
  </si>
  <si>
    <t>155</t>
  </si>
  <si>
    <t>775591926</t>
  </si>
  <si>
    <t>Oprava podlah dřevěných - mezibroušení mezi vrstvami laku</t>
  </si>
  <si>
    <t>https://podminky.urs.cz/item/CS_URS_2026_01/775591926</t>
  </si>
  <si>
    <t>156</t>
  </si>
  <si>
    <t>775429121.R</t>
  </si>
  <si>
    <t>Montáž podlahové lišty obvodové</t>
  </si>
  <si>
    <t>157</t>
  </si>
  <si>
    <t>61418151.R</t>
  </si>
  <si>
    <t>lišta podlahová dřevěná dub</t>
  </si>
  <si>
    <t>49,2*1,1 'Přepočtené koeficientem množství</t>
  </si>
  <si>
    <t>158</t>
  </si>
  <si>
    <t>775429121</t>
  </si>
  <si>
    <t>Montáž podlahové lišty přechodové připevněné vruty</t>
  </si>
  <si>
    <t>159</t>
  </si>
  <si>
    <t>55343116</t>
  </si>
  <si>
    <t>profil přechodový Al narážecí 40mm</t>
  </si>
  <si>
    <t>160</t>
  </si>
  <si>
    <t>998775202</t>
  </si>
  <si>
    <t>Přesun hmot procentní pro podlahy skládané v objektech v přes 6 do 12 m</t>
  </si>
  <si>
    <t>https://podminky.urs.cz/item/CS_URS_2026_01/998775202</t>
  </si>
  <si>
    <t>776</t>
  </si>
  <si>
    <t>Podlahy povlakové</t>
  </si>
  <si>
    <t>161</t>
  </si>
  <si>
    <t>776111311</t>
  </si>
  <si>
    <t>Vysátí podkladu povlakových podlah</t>
  </si>
  <si>
    <t>https://podminky.urs.cz/item/CS_URS_2026_01/776111311</t>
  </si>
  <si>
    <t>162</t>
  </si>
  <si>
    <t>776201811</t>
  </si>
  <si>
    <t>Demontáž lepených povlakových podlah bez podložky ručně</t>
  </si>
  <si>
    <t>https://podminky.urs.cz/item/CS_URS_2026_01/776201811</t>
  </si>
  <si>
    <t>163</t>
  </si>
  <si>
    <t>776991821</t>
  </si>
  <si>
    <t>Odstranění lepidla ručně z podlah</t>
  </si>
  <si>
    <t>https://podminky.urs.cz/item/CS_URS_2026_01/776991821</t>
  </si>
  <si>
    <t>164</t>
  </si>
  <si>
    <t>998776202</t>
  </si>
  <si>
    <t>Přesun hmot procentní pro podlahy povlakové v objektech v přes 6 do 12 m</t>
  </si>
  <si>
    <t>https://podminky.urs.cz/item/CS_URS_2026_01/998776202</t>
  </si>
  <si>
    <t>781</t>
  </si>
  <si>
    <t>Dokončovací práce - obklady</t>
  </si>
  <si>
    <t>165</t>
  </si>
  <si>
    <t>781151031</t>
  </si>
  <si>
    <t>Celoplošné vyrovnání podkladu pod budoucí obklad stěrkou tl 3 mm</t>
  </si>
  <si>
    <t>https://podminky.urs.cz/item/CS_URS_2026_01/781151031</t>
  </si>
  <si>
    <t>166</t>
  </si>
  <si>
    <t>781471810</t>
  </si>
  <si>
    <t>Demontáž obkladů z obkladaček keramických kladených do malty</t>
  </si>
  <si>
    <t>https://podminky.urs.cz/item/CS_URS_2026_01/781471810</t>
  </si>
  <si>
    <t>167</t>
  </si>
  <si>
    <t>781472214</t>
  </si>
  <si>
    <t>Montáž obkladů keramických hladkých lepených cementovým flexibilním lepidlem přes 4 do 6 ks/m2</t>
  </si>
  <si>
    <t>https://podminky.urs.cz/item/CS_URS_2026_01/781472214</t>
  </si>
  <si>
    <t>168</t>
  </si>
  <si>
    <t>59761728</t>
  </si>
  <si>
    <t>obklad keramický nemrazuvzdorný povrch reliéfní/matný tl do 10mm přes 4 do 6ks/m2 (dle výběru investora)</t>
  </si>
  <si>
    <t>169</t>
  </si>
  <si>
    <t>781495116</t>
  </si>
  <si>
    <t>Spárování vnitřních obkladů epoxidem</t>
  </si>
  <si>
    <t>https://podminky.urs.cz/item/CS_URS_2026_01/781495116</t>
  </si>
  <si>
    <t>170</t>
  </si>
  <si>
    <t>998781202</t>
  </si>
  <si>
    <t>Přesun hmot procentní pro obklady keramické v objektech v přes 6 do 12 m</t>
  </si>
  <si>
    <t>https://podminky.urs.cz/item/CS_URS_2026_01/998781202</t>
  </si>
  <si>
    <t>783</t>
  </si>
  <si>
    <t>Dokončovací práce - nátěry</t>
  </si>
  <si>
    <t>171</t>
  </si>
  <si>
    <t>783301313</t>
  </si>
  <si>
    <t>Odmaštění zámečnických konstrukcí ředidlovým odmašťovačem</t>
  </si>
  <si>
    <t>https://podminky.urs.cz/item/CS_URS_2026_01/783301313</t>
  </si>
  <si>
    <t>172</t>
  </si>
  <si>
    <t>783314101</t>
  </si>
  <si>
    <t>Základní jednonásobný syntetický nátěr zámečnických konstrukcí</t>
  </si>
  <si>
    <t>https://podminky.urs.cz/item/CS_URS_2026_01/783314101</t>
  </si>
  <si>
    <t>173</t>
  </si>
  <si>
    <t>783317101</t>
  </si>
  <si>
    <t>Krycí jednonásobný syntetický standardní nátěr zámečnických konstrukcí</t>
  </si>
  <si>
    <t>https://podminky.urs.cz/item/CS_URS_2026_01/783317101</t>
  </si>
  <si>
    <t>174</t>
  </si>
  <si>
    <t>783601711</t>
  </si>
  <si>
    <t>Bezoplachové odrezivění potrubí DN do 50 mm</t>
  </si>
  <si>
    <t>https://podminky.urs.cz/item/CS_URS_2026_01/783601711</t>
  </si>
  <si>
    <t>175</t>
  </si>
  <si>
    <t>783614551</t>
  </si>
  <si>
    <t>Základní jednonásobný syntetický nátěr potrubí DN do 50 mm</t>
  </si>
  <si>
    <t>https://podminky.urs.cz/item/CS_URS_2026_01/783614551</t>
  </si>
  <si>
    <t>176</t>
  </si>
  <si>
    <t>783627503</t>
  </si>
  <si>
    <t>Krycí jednonásobný silikonový nátěr armatur DN do 100 mm</t>
  </si>
  <si>
    <t>https://podminky.urs.cz/item/CS_URS_2026_01/783627503</t>
  </si>
  <si>
    <t>784</t>
  </si>
  <si>
    <t>Dokončovací práce - malby a tapety</t>
  </si>
  <si>
    <t>177</t>
  </si>
  <si>
    <t>784121001</t>
  </si>
  <si>
    <t>Oškrabání malby v místnostech v do 3,80 m</t>
  </si>
  <si>
    <t>https://podminky.urs.cz/item/CS_URS_2026_01/784121001</t>
  </si>
  <si>
    <t>178</t>
  </si>
  <si>
    <t>784181101</t>
  </si>
  <si>
    <t>Základní akrylátová jednonásobná bezbarvá penetrace podkladu v místnostech v do 3,80 m</t>
  </si>
  <si>
    <t>https://podminky.urs.cz/item/CS_URS_2026_01/784181101</t>
  </si>
  <si>
    <t>179</t>
  </si>
  <si>
    <t>784211101</t>
  </si>
  <si>
    <t>Dvojnásobné bílé malby ze směsí za mokra výborně oděruvzdorných v místnostech v do 3,80 m</t>
  </si>
  <si>
    <t>https://podminky.urs.cz/item/CS_URS_2026_01/784211101</t>
  </si>
  <si>
    <t>02 - VRN</t>
  </si>
  <si>
    <t>Vedlejší rozpočtové náklady</t>
  </si>
  <si>
    <t>VRN9</t>
  </si>
  <si>
    <t>Ostatní náklady</t>
  </si>
  <si>
    <t>180</t>
  </si>
  <si>
    <t>030001000</t>
  </si>
  <si>
    <t>Zařízení staveniště</t>
  </si>
  <si>
    <t>https://podminky.urs.cz/item/CS_URS_2026_01/030001000</t>
  </si>
  <si>
    <t>181</t>
  </si>
  <si>
    <t>045203000</t>
  </si>
  <si>
    <t>Kompletační činnost</t>
  </si>
  <si>
    <t>https://podminky.urs.cz/item/CS_URS_2026_01/045203000</t>
  </si>
  <si>
    <t>182</t>
  </si>
  <si>
    <t>045303000</t>
  </si>
  <si>
    <t>Koordinační činnost</t>
  </si>
  <si>
    <t>https://podminky.urs.cz/item/CS_URS_2026_01/045303000</t>
  </si>
  <si>
    <t>183</t>
  </si>
  <si>
    <t>071002000</t>
  </si>
  <si>
    <t>Provozní a územní vlivy</t>
  </si>
  <si>
    <t>https://podminky.urs.cz/item/CS_URS_2026_01/071002000</t>
  </si>
  <si>
    <t>184</t>
  </si>
  <si>
    <t>094103000</t>
  </si>
  <si>
    <t>Náklady na vyklizení objektu</t>
  </si>
  <si>
    <t>https://podminky.urs.cz/item/CS_URS_2026_01/094103000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</si>
  <si>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</si>
  <si>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</si>
  <si>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</si>
  <si>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</si>
  <si>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sz val="8"/>
        <scheme val="none"/>
      </rPr>
      <t xml:space="preserve">Rekapitulace stavby </t>
    </r>
    <r>
      <rPr>
        <rFont val="Arial CE"/>
        <charset val="238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</si>
  <si>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sz val="8"/>
        <scheme val="none"/>
      </rPr>
      <t>Rekapitulace stavby</t>
    </r>
    <r>
      <rPr>
        <rFont val="Arial CE"/>
        <charset val="238"/>
        <sz val="8"/>
        <scheme val="none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</si>
  <si>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</si>
  <si>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</si>
  <si>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sz val="8"/>
        <scheme val="none"/>
      </rPr>
      <t>Rekapitulace objektů stavby a soupisů prací</t>
    </r>
    <r>
      <rPr>
        <rFont val="Arial CE"/>
        <charset val="238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</si>
  <si>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</si>
  <si>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</si>
  <si>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</si>
  <si>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</si>
  <si>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</si>
  <si>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</si>
  <si>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</si>
  <si>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</si>
  <si>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</si>
  <si>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</si>
  <si>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</si>
  <si>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</si>
  <si>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</si>
  <si>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</si>
  <si>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</si>
  <si>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sz val="8"/>
        <scheme val="none"/>
      </rPr>
      <t>Krycí list soupisu</t>
    </r>
    <r>
      <rPr>
        <rFont val="Arial CE"/>
        <charset val="238"/>
        <sz val="8"/>
        <scheme val="none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</si>
  <si>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</si>
  <si>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rFont val="Arial CE"/>
        <charset val="238"/>
        <b val="1"/>
        <sz val="8"/>
        <scheme val="none"/>
      </rPr>
      <t>Rekapitulace členění soupisu prací</t>
    </r>
    <r>
      <rPr>
        <rFont val="Arial CE"/>
        <charset val="238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</si>
  <si>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</si>
  <si>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</si>
  <si>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</si>
  <si>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</si>
  <si>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</si>
  <si>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</si>
  <si>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</si>
  <si>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</si>
  <si>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</si>
  <si>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</si>
  <si>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</si>
  <si>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</si>
  <si>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</si>
  <si>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</si>
  <si>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</si>
  <si>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</si>
  <si>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</si>
  <si>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</si>
  <si>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</si>
  <si>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</si>
  <si>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</si>
  <si>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</si>
  <si>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</si>
  <si>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</si>
  <si>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</si>
  <si>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</si>
  <si>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</si>
  <si>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</si>
  <si>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</si>
  <si>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</si>
  <si>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</si>
  <si>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</si>
  <si>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</si>
  <si>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</si>
  <si>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</si>
  <si>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</si>
  <si>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</si>
  <si>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</si>
  <si>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</si>
  <si>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</si>
  <si>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</si>
  <si>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</si>
  <si>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</si>
  <si>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</si>
  <si>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</si>
  <si>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</si>
  <si>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</si>
  <si>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</si>
  <si>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</si>
  <si>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</si>
  <si>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</si>
  <si>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</si>
  <si>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</si>
  <si>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</si>
  <si>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</si>
  <si>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</si>
  <si>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</si>
  <si>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</si>
  <si>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</si>
  <si>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</si>
  <si>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</si>
  <si>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</si>
  <si>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</si>
  <si>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</si>
  <si>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</si>
  <si>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</si>
  <si>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</si>
  <si>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</si>
  <si>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</si>
  <si>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</si>
  <si>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</si>
  <si>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</si>
  <si>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</si>
  <si>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</si>
  <si>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</si>
  <si>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</si>
  <si>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</si>
  <si>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</si>
  <si>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</si>
  <si>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</si>
  <si>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</si>
  <si>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</si>
  <si>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</si>
  <si>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</si>
  <si>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</si>
  <si>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</si>
  <si>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</si>
  <si>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</si>
  <si>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</si>
  <si>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</si>
  <si>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</si>
  <si>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</si>
  <si>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</si>
  <si>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</si>
  <si>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</si>
  <si>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</si>
  <si>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</si>
  <si>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</si>
  <si>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</si>
  <si>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</si>
  <si>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</si>
  <si>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</si>
  <si>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</si>
  <si>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</si>
  <si>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</si>
  <si>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</si>
  <si>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</si>
  <si>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</si>
  <si>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</si>
  <si>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</si>
  <si>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</si>
  <si>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</si>
  <si>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</si>
  <si>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</si>
  <si>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</si>
  <si>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</si>
  <si>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</si>
  <si>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</si>
  <si>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</si>
  <si>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</si>
  <si>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</si>
  <si>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</si>
  <si>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</si>
  <si>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</si>
  <si>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</si>
  <si>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</si>
  <si>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</si>
  <si>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</si>
  <si>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</si>
  <si>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</si>
  <si>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</si>
  <si>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</si>
  <si>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</si>
  <si>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</si>
  <si>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</si>
  <si>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</si>
  <si>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</si>
  <si>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</si>
  <si>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</si>
  <si>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</si>
  <si>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</si>
  <si>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</si>
  <si>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</si>
  <si>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</si>
  <si>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</si>
  <si>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</si>
  <si>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</si>
  <si>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</si>
  <si>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</si>
  <si>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</si>
  <si>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</t>
  </si>
  <si>
    <t>Základní sazba DPH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</si>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</sst>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91" formatCode="dd\.mm\.yyyy"/>
    <numFmt numFmtId="199" formatCode="#,##0.00%"/>
    <numFmt numFmtId="200" formatCode="#,##0.00000"/>
    <numFmt numFmtId="198" formatCode="#,##0.000"/>
  </numFmts>
  <fonts count="69">
    <font>
      <sz val="11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rgb="FF969696"/>
      <name val="Arial CE"/>
      <charset val="238"/>
    </font>
    <font>
      <sz val="10"/>
      <color rgb="FF000000"/>
      <name val="Arial CE"/>
      <charset val="238"/>
    </font>
    <font>
      <b/>
      <sz val="11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sz val="18"/>
      <color theme="1"/>
      <name val="Wingdings 2"/>
      <family val="1"/>
      <charset val="2"/>
    </font>
    <font>
      <sz val="18"/>
      <color rgb="FFFFFFFF"/>
      <name val="Wingdings 2"/>
      <family val="1"/>
      <charset val="2"/>
    </font>
    <font>
      <sz val="8"/>
      <color rgb="FFFFFFFF"/>
      <name val="Arial CE"/>
      <charset val="238"/>
    </font>
    <font>
      <sz val="8"/>
      <color rgb="FF3366FF"/>
      <name val="Arial CE"/>
      <charset val="238"/>
    </font>
    <font>
      <b/>
      <sz val="14"/>
      <color rgb="FF000000"/>
      <name val="Arial CE"/>
      <charset val="238"/>
    </font>
    <font>
      <b/>
      <sz val="12"/>
      <color rgb="FF969696"/>
      <name val="Arial CE"/>
      <charset val="238"/>
    </font>
    <font>
      <b/>
      <sz val="8"/>
      <color rgb="FF969696"/>
      <name val="Arial CE"/>
      <charset val="238"/>
    </font>
    <font>
      <b/>
      <sz val="10"/>
      <color rgb="FF000000"/>
      <name val="Arial CE"/>
      <charset val="238"/>
    </font>
    <font>
      <sz val="18"/>
      <color rgb="FF969696"/>
      <name val="Wingdings 2"/>
      <family val="1"/>
      <charset val="2"/>
    </font>
    <font>
      <b/>
      <sz val="10"/>
      <color rgb="FF969696"/>
      <name val="Arial CE"/>
      <charset val="238"/>
    </font>
    <font>
      <b/>
      <sz val="10"/>
      <color rgb="FF464646"/>
      <name val="Arial CE"/>
      <charset val="238"/>
    </font>
    <font>
      <sz val="18"/>
      <color rgb="FF000000"/>
      <name val="Wingdings 2"/>
      <family val="1"/>
      <charset val="2"/>
    </font>
    <font>
      <b/>
      <sz val="18"/>
      <color rgb="FF000000"/>
      <name val="Wingdings 2"/>
      <family val="1"/>
      <charset val="2"/>
    </font>
    <font>
      <sz val="12"/>
      <color rgb="FF969696"/>
      <name val="Arial CE"/>
      <charset val="238"/>
    </font>
    <font>
      <sz val="12"/>
      <color theme="1"/>
      <name val="Wingdings 2"/>
      <family val="1"/>
      <charset val="2"/>
    </font>
    <font>
      <sz val="9"/>
      <color rgb="FF000000"/>
      <name val="Arial CE"/>
      <charset val="238"/>
    </font>
    <font>
      <sz val="9"/>
      <color rgb="FF969696"/>
      <name val="Arial CE"/>
      <charset val="238"/>
    </font>
    <font>
      <b/>
      <sz val="12"/>
      <color rgb="FF000000"/>
      <name val="Wingdings 2"/>
      <family val="1"/>
      <charset val="2"/>
    </font>
    <font>
      <b/>
      <sz val="12"/>
      <color rgb="FF960000"/>
      <name val="Arial CE"/>
      <charset val="238"/>
    </font>
    <font>
      <sz val="12"/>
      <color rgb="FF000000"/>
      <name val="Arial CE"/>
      <charset val="238"/>
    </font>
    <font>
      <b/>
      <sz val="12"/>
      <color rgb="FF003366"/>
      <name val="Wingdings 2"/>
      <family val="1"/>
      <charset val="2"/>
    </font>
    <font>
      <sz val="11"/>
      <color rgb="FF003366"/>
      <name val="Arial CE"/>
      <charset val="238"/>
    </font>
    <font>
      <b/>
      <sz val="11"/>
      <color rgb="FF003366"/>
      <name val="Arial CE"/>
      <charset val="238"/>
    </font>
    <font>
      <sz val="11"/>
      <color rgb="FF969696"/>
      <name val="Arial CE"/>
      <charset val="238"/>
    </font>
    <font>
      <sz val="8"/>
      <color rgb="FF969696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7"/>
      <color rgb="FF979797"/>
      <name val="Arial CE"/>
      <charset val="238"/>
    </font>
    <font>
      <i/>
      <u/>
      <sz val="7"/>
      <color rgb="FF979797"/>
      <name val="Calibri"/>
      <scheme val="minor"/>
    </font>
    <font>
      <sz val="8"/>
      <color rgb="FF505050"/>
      <name val="Arial CE"/>
      <charset val="238"/>
    </font>
    <font>
      <sz val="7"/>
      <color rgb="FF969696"/>
      <name val="Arial CE"/>
      <charset val="238"/>
    </font>
    <font>
      <i/>
      <sz val="9"/>
      <color rgb="FF0000FF"/>
      <name val="Arial CE"/>
      <charset val="238"/>
    </font>
    <font>
      <sz val="8"/>
      <color rgb="FFE56277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5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>
        <color rgb="FF969696"/>
      </right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969696"/>
      </right>
      <bottom style="hair">
        <color auto="1"/>
      </bottom>
    </border>
    <border>
      <top style="hair">
        <color auto="1"/>
      </top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6">
    <xf numFmtId="0" fontId="0" fillId="0" borderId="1" applyBorder="0">
      <protection locked="0"/>
    </xf>
    <xf numFmtId="0" fontId="65" fillId="0" borderId="2" applyBorder="0"/>
    <xf numFmtId="0" fontId="1" fillId="0" borderId="0"/>
    <xf numFmtId="0" fontId="1" fillId="0" borderId="0"/>
    <xf numFmtId="0" fontId="66" fillId="0" borderId="1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</cellStyleXfs>
  <cellXfs count="492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10" fillId="0" borderId="0" xfId="2" applyFont="1"/>
    <xf numFmtId="0" fontId="11" fillId="0" borderId="0" xfId="2" applyFont="1"/>
    <xf numFmtId="0" fontId="1" fillId="0" borderId="0" xfId="3" applyAlignment="1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 wrapText="1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vertical="center"/>
    </xf>
    <xf numFmtId="0" fontId="10" fillId="0" borderId="0" xfId="3" applyFont="1"/>
    <xf numFmtId="0" fontId="0" fillId="0" borderId="1" xfId="0" applyAlignment="1">
      <alignment horizontal="center" vertical="center"/>
      <protection locked="0"/>
    </xf>
    <xf numFmtId="0" fontId="0" fillId="0" borderId="1" xfId="0" applyAlignment="1" applyProtection="1"/>
    <xf numFmtId="0" fontId="12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4" fillId="0" borderId="2" xfId="1" applyNumberFormat="1" applyFont="1" applyFill="1" applyAlignment="1" applyProtection="1">
      <alignment horizontal="left" vertical="center"/>
    </xf>
    <xf numFmtId="0" fontId="15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6" fillId="0" borderId="2" xfId="1" applyNumberFormat="1" applyFont="1" applyFill="1" applyAlignment="1" applyProtection="1">
      <alignment horizontal="left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7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8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91" fontId="3" fillId="0" borderId="2" xfId="1" applyNumberFormat="1" applyFont="1" applyFill="1" applyAlignment="1" applyProtection="1">
      <alignment horizontal="left" vertical="center"/>
    </xf>
    <xf numFmtId="191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2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19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19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0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99" fontId="2" fillId="0" borderId="2" xfId="1" applyNumberFormat="1" applyFont="1" applyFill="1" applyAlignment="1" applyProtection="1">
      <alignment horizontal="left" vertical="center"/>
    </xf>
    <xf numFmtId="4" fontId="21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2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3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19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5" fillId="0" borderId="13" xfId="1" applyNumberFormat="1" applyFont="1" applyFill="1" applyBorder="1" applyAlignment="1" applyProtection="1">
      <alignment horizontal="center" vertical="center"/>
    </xf>
    <xf numFmtId="0" fontId="25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5" fillId="0" borderId="16" xfId="1" applyNumberFormat="1" applyFont="1" applyFill="1" applyBorder="1" applyAlignment="1" applyProtection="1">
      <alignment horizontal="center"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27" fillId="5" borderId="8" xfId="1" applyNumberFormat="1" applyFont="1" applyFill="1" applyBorder="1" applyAlignment="1" applyProtection="1">
      <alignment horizontal="center" vertical="center"/>
    </xf>
    <xf numFmtId="0" fontId="27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7" fillId="5" borderId="9" xfId="1" applyNumberFormat="1" applyFont="1" applyFill="1" applyBorder="1" applyAlignment="1" applyProtection="1">
      <alignment horizontal="right" vertical="center"/>
    </xf>
    <xf numFmtId="0" fontId="27" fillId="5" borderId="10" xfId="1" applyNumberFormat="1" applyFont="1" applyFill="1" applyBorder="1" applyAlignment="1" applyProtection="1">
      <alignment horizontal="center" vertical="center"/>
    </xf>
    <xf numFmtId="0" fontId="28" fillId="0" borderId="18" xfId="1" applyNumberFormat="1" applyFont="1" applyFill="1" applyBorder="1" applyAlignment="1" applyProtection="1">
      <alignment horizontal="center" vertical="center" wrapText="1"/>
    </xf>
    <xf numFmtId="0" fontId="28" fillId="0" borderId="19" xfId="1" applyNumberFormat="1" applyFont="1" applyFill="1" applyBorder="1" applyAlignment="1" applyProtection="1">
      <alignment horizontal="center" vertical="center" wrapText="1"/>
    </xf>
    <xf numFmtId="0" fontId="28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29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left" vertical="center"/>
    </xf>
    <xf numFmtId="0" fontId="30" fillId="0" borderId="2" xfId="1" applyNumberFormat="1" applyFont="1" applyFill="1" applyAlignment="1" applyProtection="1">
      <alignment vertical="center"/>
    </xf>
    <xf numFmtId="4" fontId="30" fillId="0" borderId="2" xfId="1" applyNumberFormat="1" applyFont="1" applyFill="1" applyAlignment="1" applyProtection="1">
      <alignment horizontal="right" vertical="center"/>
    </xf>
    <xf numFmtId="4" fontId="30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5" fillId="0" borderId="16" xfId="1" applyNumberFormat="1" applyFont="1" applyFill="1" applyBorder="1" applyAlignment="1" applyProtection="1">
      <alignment vertical="center"/>
    </xf>
    <xf numFmtId="4" fontId="25" fillId="0" borderId="2" xfId="1" applyNumberFormat="1" applyFont="1" applyFill="1" applyAlignment="1" applyProtection="1">
      <alignment vertical="center"/>
    </xf>
    <xf numFmtId="200" fontId="25" fillId="0" borderId="2" xfId="1" applyNumberFormat="1" applyFont="1" applyFill="1" applyAlignment="1" applyProtection="1">
      <alignment vertical="center"/>
    </xf>
    <xf numFmtId="4" fontId="25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3" fillId="0" borderId="2" xfId="1" applyNumberFormat="1" applyFont="1" applyFill="1" applyAlignment="1" applyProtection="1">
      <alignment horizontal="left" vertical="center"/>
    </xf>
    <xf numFmtId="49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 wrapText="1"/>
    </xf>
    <xf numFmtId="4" fontId="33" fillId="0" borderId="2" xfId="1" applyNumberFormat="1" applyFont="1" applyFill="1" applyAlignment="1" applyProtection="1">
      <alignment horizontal="right" vertical="center"/>
    </xf>
    <xf numFmtId="4" fontId="3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3" fillId="0" borderId="5" xfId="1" applyNumberFormat="1" applyFont="1" applyFill="1" applyBorder="1" applyAlignment="1" applyProtection="1">
      <alignment vertical="center"/>
    </xf>
    <xf numFmtId="4" fontId="35" fillId="0" borderId="16" xfId="1" applyNumberFormat="1" applyFont="1" applyFill="1" applyBorder="1" applyAlignment="1" applyProtection="1">
      <alignment vertical="center"/>
    </xf>
    <xf numFmtId="4" fontId="35" fillId="0" borderId="2" xfId="1" applyNumberFormat="1" applyFont="1" applyFill="1" applyAlignment="1" applyProtection="1">
      <alignment vertical="center"/>
    </xf>
    <xf numFmtId="200" fontId="35" fillId="0" borderId="2" xfId="1" applyNumberFormat="1" applyFont="1" applyFill="1" applyAlignment="1" applyProtection="1">
      <alignment vertical="center"/>
    </xf>
    <xf numFmtId="4" fontId="36" fillId="0" borderId="2" xfId="4" quotePrefix="1" applyNumberFormat="1" applyFont="1" applyFill="1" applyBorder="1" applyAlignment="1" applyProtection="1">
      <alignment vertical="center"/>
    </xf>
    <xf numFmtId="4" fontId="35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7" fillId="0" borderId="2" xfId="1" applyNumberFormat="1" applyFont="1" applyFill="1" applyAlignment="1" applyProtection="1">
      <alignment horizontal="left" vertical="center"/>
    </xf>
    <xf numFmtId="0" fontId="1" fillId="0" borderId="0" xfId="2"/>
    <xf numFmtId="0" fontId="15" fillId="2" borderId="0" xfId="2" applyFont="1" applyFill="1" applyAlignment="1">
      <alignment horizontal="center" vertical="center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37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1" fillId="0" borderId="24" xfId="2" applyBorder="1" applyAlignment="1">
      <alignment vertical="center"/>
    </xf>
    <xf numFmtId="0" fontId="38" fillId="0" borderId="0" xfId="2" applyFont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40" fillId="0" borderId="0" xfId="2" applyFont="1" applyAlignment="1">
      <alignment horizontal="left" vertical="center"/>
    </xf>
    <xf numFmtId="49" fontId="40" fillId="0" borderId="0" xfId="2" applyNumberFormat="1" applyFont="1" applyAlignment="1">
      <alignment horizontal="left" vertical="center"/>
    </xf>
    <xf numFmtId="0" fontId="41" fillId="0" borderId="0" xfId="2" applyFont="1" applyAlignment="1">
      <alignment vertical="center"/>
    </xf>
    <xf numFmtId="191" fontId="40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1" fillId="0" borderId="0" xfId="2" applyAlignment="1">
      <alignment vertical="top"/>
    </xf>
    <xf numFmtId="0" fontId="41" fillId="0" borderId="0" xfId="2" applyFont="1" applyAlignment="1">
      <alignment vertical="top"/>
    </xf>
    <xf numFmtId="49" fontId="40" fillId="3" borderId="0" xfId="2" applyNumberFormat="1" applyFont="1" applyFill="1" applyAlignment="1" applyProtection="1">
      <alignment horizontal="left" vertical="center"/>
      <protection locked="0"/>
    </xf>
    <xf numFmtId="0" fontId="1" fillId="0" borderId="24" xfId="2" applyBorder="1" applyAlignment="1">
      <alignment vertical="center" wrapText="1"/>
    </xf>
    <xf numFmtId="49" fontId="40" fillId="0" borderId="0" xfId="2" applyNumberFormat="1" applyFont="1" applyAlignment="1">
      <alignment horizontal="left" vertical="center" wrapText="1"/>
    </xf>
    <xf numFmtId="49" fontId="41" fillId="0" borderId="0" xfId="2" applyNumberFormat="1" applyFont="1" applyAlignment="1">
      <alignment vertical="center" wrapText="1"/>
    </xf>
    <xf numFmtId="0" fontId="1" fillId="0" borderId="25" xfId="2" applyBorder="1" applyAlignment="1">
      <alignment vertical="center"/>
    </xf>
    <xf numFmtId="0" fontId="42" fillId="0" borderId="0" xfId="2" applyFont="1" applyAlignment="1">
      <alignment horizontal="left" vertical="center"/>
    </xf>
    <xf numFmtId="4" fontId="1" fillId="0" borderId="0" xfId="2" applyNumberFormat="1" applyAlignment="1">
      <alignment vertical="center"/>
    </xf>
    <xf numFmtId="4" fontId="30" fillId="0" borderId="0" xfId="2" applyNumberFormat="1" applyFont="1" applyAlignment="1">
      <alignment vertical="center"/>
    </xf>
    <xf numFmtId="4" fontId="1" fillId="0" borderId="25" xfId="2" applyNumberFormat="1" applyBorder="1" applyAlignment="1">
      <alignment vertical="center"/>
    </xf>
    <xf numFmtId="4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99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vertical="center"/>
    </xf>
    <xf numFmtId="0" fontId="1" fillId="5" borderId="0" xfId="2" applyFill="1" applyAlignment="1">
      <alignment vertical="center"/>
    </xf>
    <xf numFmtId="0" fontId="43" fillId="5" borderId="26" xfId="2" applyFont="1" applyFill="1" applyBorder="1" applyAlignment="1">
      <alignment horizontal="left" vertical="center"/>
    </xf>
    <xf numFmtId="0" fontId="1" fillId="5" borderId="27" xfId="2" applyFill="1" applyBorder="1" applyAlignment="1">
      <alignment vertical="center"/>
    </xf>
    <xf numFmtId="4" fontId="1" fillId="5" borderId="27" xfId="2" applyNumberFormat="1" applyFill="1" applyBorder="1" applyAlignment="1">
      <alignment vertical="center"/>
    </xf>
    <xf numFmtId="0" fontId="43" fillId="5" borderId="27" xfId="2" applyFont="1" applyFill="1" applyBorder="1" applyAlignment="1">
      <alignment horizontal="right" vertical="center"/>
    </xf>
    <xf numFmtId="0" fontId="43" fillId="5" borderId="27" xfId="2" applyFont="1" applyFill="1" applyBorder="1" applyAlignment="1">
      <alignment horizontal="center" vertical="center"/>
    </xf>
    <xf numFmtId="4" fontId="43" fillId="5" borderId="27" xfId="2" applyNumberFormat="1" applyFont="1" applyFill="1" applyBorder="1" applyAlignment="1">
      <alignment vertical="center"/>
    </xf>
    <xf numFmtId="0" fontId="1" fillId="5" borderId="28" xfId="2" applyFill="1" applyBorder="1" applyAlignment="1">
      <alignment vertical="center"/>
    </xf>
    <xf numFmtId="0" fontId="22" fillId="0" borderId="29" xfId="2" applyFont="1" applyBorder="1" applyAlignment="1">
      <alignment horizontal="left" vertical="center"/>
    </xf>
    <xf numFmtId="0" fontId="1" fillId="0" borderId="29" xfId="2" applyBorder="1" applyAlignment="1">
      <alignment vertical="center"/>
    </xf>
    <xf numFmtId="0" fontId="2" fillId="0" borderId="30" xfId="2" applyFont="1" applyBorder="1" applyAlignment="1">
      <alignment horizontal="left" vertical="center"/>
    </xf>
    <xf numFmtId="0" fontId="1" fillId="0" borderId="30" xfId="2" applyBorder="1" applyAlignment="1">
      <alignment vertical="center"/>
    </xf>
    <xf numFmtId="0" fontId="2" fillId="0" borderId="30" xfId="2" applyFont="1" applyBorder="1" applyAlignment="1">
      <alignment horizontal="center" vertical="center"/>
    </xf>
    <xf numFmtId="0" fontId="2" fillId="0" borderId="30" xfId="2" applyFont="1" applyBorder="1" applyAlignment="1">
      <alignment horizontal="right" vertical="center"/>
    </xf>
    <xf numFmtId="0" fontId="1" fillId="0" borderId="31" xfId="2" applyBorder="1" applyAlignment="1">
      <alignment vertical="center"/>
    </xf>
    <xf numFmtId="0" fontId="1" fillId="0" borderId="32" xfId="2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23" xfId="2" applyBorder="1" applyAlignment="1">
      <alignment vertical="center"/>
    </xf>
    <xf numFmtId="0" fontId="44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 wrapText="1"/>
    </xf>
    <xf numFmtId="0" fontId="1" fillId="0" borderId="24" xfId="2" applyBorder="1" applyAlignment="1">
      <alignment horizontal="center" vertical="center" wrapText="1"/>
    </xf>
    <xf numFmtId="0" fontId="45" fillId="5" borderId="33" xfId="2" applyFont="1" applyFill="1" applyBorder="1" applyAlignment="1">
      <alignment horizontal="center" vertical="center" wrapText="1"/>
    </xf>
    <xf numFmtId="0" fontId="45" fillId="5" borderId="34" xfId="2" applyFont="1" applyFill="1" applyBorder="1" applyAlignment="1">
      <alignment horizontal="center" vertical="center" wrapText="1"/>
    </xf>
    <xf numFmtId="0" fontId="45" fillId="5" borderId="35" xfId="2" applyFont="1" applyFill="1" applyBorder="1" applyAlignment="1">
      <alignment horizontal="center" vertical="center" wrapText="1"/>
    </xf>
    <xf numFmtId="0" fontId="45" fillId="5" borderId="36" xfId="2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28" fillId="0" borderId="33" xfId="2" applyFont="1" applyBorder="1" applyAlignment="1">
      <alignment horizontal="center" vertical="center" wrapText="1"/>
    </xf>
    <xf numFmtId="0" fontId="28" fillId="0" borderId="34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30" fillId="0" borderId="0" xfId="2" applyFont="1" applyAlignment="1">
      <alignment horizontal="left" vertical="center"/>
    </xf>
    <xf numFmtId="4" fontId="30" fillId="0" borderId="0" xfId="2" applyNumberFormat="1" applyFont="1"/>
    <xf numFmtId="0" fontId="46" fillId="0" borderId="37" xfId="2" applyFont="1" applyBorder="1" applyAlignment="1">
      <alignment vertical="center"/>
    </xf>
    <xf numFmtId="0" fontId="46" fillId="0" borderId="25" xfId="2" applyFont="1" applyBorder="1" applyAlignment="1">
      <alignment vertical="center"/>
    </xf>
    <xf numFmtId="200" fontId="47" fillId="0" borderId="25" xfId="2" applyNumberFormat="1" applyFont="1" applyBorder="1"/>
    <xf numFmtId="200" fontId="47" fillId="0" borderId="38" xfId="2" applyNumberFormat="1" applyFont="1" applyBorder="1"/>
    <xf numFmtId="0" fontId="1" fillId="0" borderId="0" xfId="2" applyBorder="1" applyAlignment="1">
      <alignment vertical="center"/>
    </xf>
    <xf numFmtId="0" fontId="7" fillId="0" borderId="24" xfId="2" applyFont="1" applyBorder="1"/>
    <xf numFmtId="0" fontId="7" fillId="0" borderId="0" xfId="2" applyFont="1" applyAlignment="1">
      <alignment horizontal="center"/>
    </xf>
    <xf numFmtId="0" fontId="48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198" fontId="7" fillId="0" borderId="0" xfId="2" applyNumberFormat="1" applyFont="1"/>
    <xf numFmtId="4" fontId="7" fillId="0" borderId="0" xfId="2" applyNumberFormat="1" applyFont="1"/>
    <xf numFmtId="0" fontId="7" fillId="0" borderId="39" xfId="2" applyFont="1" applyBorder="1"/>
    <xf numFmtId="0" fontId="48" fillId="0" borderId="0" xfId="2" applyFont="1"/>
    <xf numFmtId="200" fontId="48" fillId="0" borderId="0" xfId="2" applyNumberFormat="1" applyFont="1"/>
    <xf numFmtId="200" fontId="48" fillId="0" borderId="40" xfId="2" applyNumberFormat="1" applyFont="1" applyBorder="1"/>
    <xf numFmtId="0" fontId="7" fillId="0" borderId="0" xfId="2" applyFont="1" applyBorder="1"/>
    <xf numFmtId="0" fontId="49" fillId="0" borderId="24" xfId="2" applyFont="1" applyBorder="1"/>
    <xf numFmtId="0" fontId="49" fillId="0" borderId="0" xfId="2" applyFont="1" applyAlignment="1">
      <alignment horizontal="center"/>
    </xf>
    <xf numFmtId="0" fontId="49" fillId="0" borderId="0" xfId="2" applyFont="1" applyAlignment="1">
      <alignment wrapText="1"/>
    </xf>
    <xf numFmtId="0" fontId="49" fillId="0" borderId="0" xfId="2" applyFont="1"/>
    <xf numFmtId="0" fontId="49" fillId="0" borderId="0" xfId="2" applyFont="1" applyAlignment="1">
      <alignment horizontal="center" wrapText="1"/>
    </xf>
    <xf numFmtId="198" fontId="49" fillId="0" borderId="0" xfId="2" applyNumberFormat="1" applyFont="1"/>
    <xf numFmtId="4" fontId="49" fillId="0" borderId="0" xfId="2" applyNumberFormat="1" applyFont="1"/>
    <xf numFmtId="0" fontId="49" fillId="0" borderId="39" xfId="2" applyFont="1" applyBorder="1"/>
    <xf numFmtId="0" fontId="8" fillId="0" borderId="0" xfId="2" applyFont="1" applyBorder="1"/>
    <xf numFmtId="0" fontId="27" fillId="0" borderId="24" xfId="2" applyFont="1" applyBorder="1" applyAlignment="1">
      <alignment vertical="center"/>
    </xf>
    <xf numFmtId="0" fontId="27" fillId="0" borderId="41" xfId="2" applyFont="1" applyBorder="1" applyAlignment="1">
      <alignment horizontal="center" vertical="center"/>
    </xf>
    <xf numFmtId="0" fontId="27" fillId="0" borderId="41" xfId="2" applyFont="1" applyBorder="1" applyAlignment="1">
      <alignment vertical="center" wrapText="1"/>
    </xf>
    <xf numFmtId="0" fontId="27" fillId="0" borderId="41" xfId="2" applyFont="1" applyBorder="1" applyAlignment="1">
      <alignment horizontal="center" vertical="center" wrapText="1"/>
    </xf>
    <xf numFmtId="198" fontId="27" fillId="0" borderId="41" xfId="2" applyNumberFormat="1" applyFont="1" applyBorder="1" applyAlignment="1">
      <alignment vertical="center"/>
    </xf>
    <xf numFmtId="4" fontId="27" fillId="3" borderId="41" xfId="2" applyNumberFormat="1" applyFont="1" applyFill="1" applyBorder="1" applyAlignment="1" applyProtection="1">
      <alignment vertical="center"/>
      <protection locked="0"/>
    </xf>
    <xf numFmtId="4" fontId="27" fillId="0" borderId="41" xfId="2" applyNumberFormat="1" applyFont="1" applyBorder="1" applyAlignment="1">
      <alignment vertical="center"/>
    </xf>
    <xf numFmtId="0" fontId="28" fillId="0" borderId="39" xfId="2" applyFont="1" applyBorder="1" applyAlignment="1">
      <alignment vertical="center"/>
    </xf>
    <xf numFmtId="0" fontId="28" fillId="0" borderId="0" xfId="2" applyFont="1" applyAlignment="1">
      <alignment vertical="center"/>
    </xf>
    <xf numFmtId="200" fontId="28" fillId="0" borderId="0" xfId="2" applyNumberFormat="1" applyFont="1" applyAlignment="1">
      <alignment vertical="center"/>
    </xf>
    <xf numFmtId="200" fontId="28" fillId="0" borderId="4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24" xfId="2" applyFont="1" applyBorder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50" fillId="0" borderId="0" xfId="2" applyFont="1" applyAlignment="1" applyProtection="1">
      <alignment vertical="center"/>
    </xf>
    <xf numFmtId="49" fontId="51" fillId="0" borderId="0" xfId="5" applyNumberFormat="1" applyFont="1" applyAlignment="1">
      <alignment vertical="center" wrapText="1"/>
    </xf>
    <xf numFmtId="0" fontId="1" fillId="0" borderId="24" xfId="2" applyFont="1" applyBorder="1" applyAlignment="1">
      <alignment vertical="center"/>
    </xf>
    <xf numFmtId="0" fontId="1" fillId="0" borderId="39" xfId="2" applyFont="1" applyBorder="1" applyAlignment="1" applyProtection="1">
      <alignment vertical="center"/>
    </xf>
    <xf numFmtId="0" fontId="1" fillId="0" borderId="0" xfId="2" applyBorder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40" xfId="2" applyFont="1" applyBorder="1" applyAlignment="1" applyProtection="1">
      <alignment vertical="center"/>
    </xf>
    <xf numFmtId="0" fontId="1" fillId="0" borderId="0" xfId="2" applyFont="1" applyAlignment="1">
      <alignment horizontal="left" vertical="center"/>
    </xf>
    <xf numFmtId="0" fontId="52" fillId="0" borderId="24" xfId="2" applyFont="1" applyBorder="1" applyAlignment="1">
      <alignment vertical="center"/>
    </xf>
    <xf numFmtId="0" fontId="52" fillId="0" borderId="0" xfId="2" applyFont="1" applyAlignment="1">
      <alignment horizontal="center" vertical="center"/>
    </xf>
    <xf numFmtId="0" fontId="53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49" fontId="52" fillId="0" borderId="0" xfId="2" applyNumberFormat="1" applyFont="1" applyAlignment="1">
      <alignment vertical="center" wrapText="1"/>
    </xf>
    <xf numFmtId="0" fontId="52" fillId="0" borderId="0" xfId="2" applyFont="1" applyAlignment="1">
      <alignment horizontal="center" vertical="center" wrapText="1"/>
    </xf>
    <xf numFmtId="198" fontId="52" fillId="0" borderId="0" xfId="2" applyNumberFormat="1" applyFont="1" applyAlignment="1">
      <alignment vertical="center"/>
    </xf>
    <xf numFmtId="4" fontId="52" fillId="0" borderId="0" xfId="2" applyNumberFormat="1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39" xfId="2" applyFont="1" applyBorder="1" applyAlignment="1">
      <alignment vertical="center"/>
    </xf>
    <xf numFmtId="200" fontId="52" fillId="0" borderId="0" xfId="2" applyNumberFormat="1" applyFont="1" applyAlignment="1">
      <alignment vertical="center"/>
    </xf>
    <xf numFmtId="200" fontId="52" fillId="0" borderId="40" xfId="2" applyNumberFormat="1" applyFont="1" applyBorder="1" applyAlignment="1">
      <alignment vertical="center"/>
    </xf>
    <xf numFmtId="0" fontId="10" fillId="0" borderId="0" xfId="2" applyFont="1" applyBorder="1"/>
    <xf numFmtId="0" fontId="54" fillId="0" borderId="24" xfId="2" applyFont="1" applyBorder="1" applyAlignment="1">
      <alignment vertical="center"/>
    </xf>
    <xf numFmtId="0" fontId="54" fillId="0" borderId="41" xfId="2" applyFont="1" applyBorder="1" applyAlignment="1">
      <alignment horizontal="center" vertical="center"/>
    </xf>
    <xf numFmtId="0" fontId="54" fillId="0" borderId="41" xfId="2" applyFont="1" applyBorder="1" applyAlignment="1">
      <alignment vertical="center" wrapText="1"/>
    </xf>
    <xf numFmtId="0" fontId="54" fillId="0" borderId="41" xfId="2" applyFont="1" applyBorder="1" applyAlignment="1">
      <alignment horizontal="center" vertical="center" wrapText="1"/>
    </xf>
    <xf numFmtId="198" fontId="54" fillId="0" borderId="41" xfId="2" applyNumberFormat="1" applyFont="1" applyBorder="1" applyAlignment="1">
      <alignment vertical="center"/>
    </xf>
    <xf numFmtId="4" fontId="54" fillId="3" borderId="41" xfId="2" applyNumberFormat="1" applyFont="1" applyFill="1" applyBorder="1" applyAlignment="1" applyProtection="1">
      <alignment vertical="center"/>
      <protection locked="0"/>
    </xf>
    <xf numFmtId="4" fontId="54" fillId="0" borderId="41" xfId="2" applyNumberFormat="1" applyFont="1" applyBorder="1" applyAlignment="1">
      <alignment vertical="center"/>
    </xf>
    <xf numFmtId="0" fontId="54" fillId="0" borderId="39" xfId="2" applyFont="1" applyBorder="1" applyAlignment="1">
      <alignment vertical="center"/>
    </xf>
    <xf numFmtId="0" fontId="54" fillId="0" borderId="0" xfId="2" applyFont="1" applyAlignment="1">
      <alignment vertical="center"/>
    </xf>
    <xf numFmtId="200" fontId="54" fillId="0" borderId="0" xfId="2" applyNumberFormat="1" applyFont="1" applyAlignment="1">
      <alignment vertical="center"/>
    </xf>
    <xf numFmtId="200" fontId="54" fillId="0" borderId="40" xfId="2" applyNumberFormat="1" applyFont="1" applyBorder="1" applyAlignment="1">
      <alignment vertical="center"/>
    </xf>
    <xf numFmtId="0" fontId="11" fillId="0" borderId="0" xfId="2" applyFont="1" applyBorder="1"/>
    <xf numFmtId="198" fontId="27" fillId="3" borderId="41" xfId="2" applyNumberFormat="1" applyFont="1" applyFill="1" applyBorder="1" applyAlignment="1" applyProtection="1">
      <alignment vertical="center"/>
      <protection locked="0"/>
    </xf>
    <xf numFmtId="0" fontId="55" fillId="0" borderId="0" xfId="2" applyFont="1" applyAlignment="1">
      <alignment vertical="center" wrapText="1"/>
    </xf>
    <xf numFmtId="0" fontId="55" fillId="0" borderId="0" xfId="2" applyFont="1" applyAlignment="1">
      <alignment horizontal="center" vertical="center" wrapText="1"/>
    </xf>
    <xf numFmtId="198" fontId="55" fillId="0" borderId="0" xfId="2" applyNumberFormat="1" applyFont="1" applyAlignment="1">
      <alignment vertical="center"/>
    </xf>
    <xf numFmtId="200" fontId="52" fillId="0" borderId="42" xfId="2" applyNumberFormat="1" applyFont="1" applyBorder="1" applyAlignment="1">
      <alignment vertical="center"/>
    </xf>
    <xf numFmtId="0" fontId="1" fillId="0" borderId="43" xfId="2" applyBorder="1" applyAlignment="1">
      <alignment vertical="center"/>
    </xf>
    <xf numFmtId="0" fontId="1" fillId="0" borderId="0" xfId="3"/>
    <xf numFmtId="0" fontId="15" fillId="2" borderId="0" xfId="3" applyFont="1" applyFill="1" applyAlignment="1">
      <alignment horizontal="center" vertical="center"/>
    </xf>
    <xf numFmtId="0" fontId="1" fillId="0" borderId="22" xfId="3" applyBorder="1"/>
    <xf numFmtId="0" fontId="1" fillId="0" borderId="23" xfId="3" applyBorder="1"/>
    <xf numFmtId="0" fontId="1" fillId="0" borderId="24" xfId="3" applyBorder="1"/>
    <xf numFmtId="0" fontId="37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 wrapText="1"/>
    </xf>
    <xf numFmtId="0" fontId="1" fillId="0" borderId="24" xfId="3" applyBorder="1" applyAlignment="1">
      <alignment vertical="center"/>
    </xf>
    <xf numFmtId="0" fontId="38" fillId="0" borderId="0" xfId="3" applyFont="1" applyAlignment="1">
      <alignment horizontal="left" vertical="center" wrapText="1"/>
    </xf>
    <xf numFmtId="0" fontId="39" fillId="0" borderId="0" xfId="3" applyFont="1" applyAlignment="1">
      <alignment horizontal="left" vertical="center" wrapText="1"/>
    </xf>
    <xf numFmtId="0" fontId="40" fillId="0" borderId="0" xfId="3" applyFont="1" applyAlignment="1">
      <alignment horizontal="left" vertical="center"/>
    </xf>
    <xf numFmtId="49" fontId="40" fillId="0" borderId="0" xfId="3" applyNumberFormat="1" applyFont="1" applyAlignment="1">
      <alignment horizontal="left" vertical="center"/>
    </xf>
    <xf numFmtId="0" fontId="41" fillId="0" borderId="0" xfId="3" applyFont="1" applyAlignment="1">
      <alignment vertical="center"/>
    </xf>
    <xf numFmtId="191" fontId="40" fillId="0" borderId="0" xfId="3" applyNumberFormat="1" applyFont="1" applyAlignment="1">
      <alignment horizontal="left" vertical="center"/>
    </xf>
    <xf numFmtId="0" fontId="2" fillId="0" borderId="0" xfId="3" applyFont="1" applyAlignment="1">
      <alignment horizontal="left" vertical="top"/>
    </xf>
    <xf numFmtId="0" fontId="1" fillId="0" borderId="0" xfId="3" applyAlignment="1">
      <alignment vertical="top"/>
    </xf>
    <xf numFmtId="0" fontId="41" fillId="0" borderId="0" xfId="3" applyFont="1" applyAlignment="1">
      <alignment vertical="top"/>
    </xf>
    <xf numFmtId="49" fontId="40" fillId="3" borderId="0" xfId="3" applyNumberFormat="1" applyFont="1" applyFill="1" applyAlignment="1" applyProtection="1">
      <alignment horizontal="left" vertical="center"/>
      <protection locked="0"/>
    </xf>
    <xf numFmtId="0" fontId="1" fillId="0" borderId="24" xfId="3" applyBorder="1" applyAlignment="1">
      <alignment vertical="center" wrapText="1"/>
    </xf>
    <xf numFmtId="49" fontId="40" fillId="0" borderId="0" xfId="3" applyNumberFormat="1" applyFont="1" applyAlignment="1">
      <alignment horizontal="left" vertical="center" wrapText="1"/>
    </xf>
    <xf numFmtId="49" fontId="41" fillId="0" borderId="0" xfId="3" applyNumberFormat="1" applyFont="1" applyAlignment="1">
      <alignment vertical="center" wrapText="1"/>
    </xf>
    <xf numFmtId="0" fontId="1" fillId="0" borderId="25" xfId="3" applyBorder="1" applyAlignment="1">
      <alignment vertical="center"/>
    </xf>
    <xf numFmtId="0" fontId="42" fillId="0" borderId="0" xfId="3" applyFont="1" applyAlignment="1">
      <alignment horizontal="left" vertical="center"/>
    </xf>
    <xf numFmtId="4" fontId="1" fillId="0" borderId="0" xfId="3" applyNumberFormat="1" applyAlignment="1">
      <alignment vertical="center"/>
    </xf>
    <xf numFmtId="4" fontId="30" fillId="0" borderId="0" xfId="3" applyNumberFormat="1" applyFont="1" applyAlignment="1">
      <alignment vertical="center"/>
    </xf>
    <xf numFmtId="4" fontId="1" fillId="0" borderId="25" xfId="3" applyNumberFormat="1" applyBorder="1" applyAlignment="1">
      <alignment vertical="center"/>
    </xf>
    <xf numFmtId="4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199" fontId="2" fillId="0" borderId="0" xfId="3" applyNumberFormat="1" applyFont="1" applyAlignment="1">
      <alignment horizontal="right" vertical="center"/>
    </xf>
    <xf numFmtId="4" fontId="2" fillId="0" borderId="0" xfId="3" applyNumberFormat="1" applyFont="1" applyAlignment="1">
      <alignment vertical="center"/>
    </xf>
    <xf numFmtId="0" fontId="1" fillId="5" borderId="0" xfId="3" applyFill="1" applyAlignment="1">
      <alignment vertical="center"/>
    </xf>
    <xf numFmtId="0" fontId="43" fillId="5" borderId="26" xfId="3" applyFont="1" applyFill="1" applyBorder="1" applyAlignment="1">
      <alignment horizontal="left" vertical="center"/>
    </xf>
    <xf numFmtId="0" fontId="1" fillId="5" borderId="27" xfId="3" applyFill="1" applyBorder="1" applyAlignment="1">
      <alignment vertical="center"/>
    </xf>
    <xf numFmtId="4" fontId="1" fillId="5" borderId="27" xfId="3" applyNumberFormat="1" applyFill="1" applyBorder="1" applyAlignment="1">
      <alignment vertical="center"/>
    </xf>
    <xf numFmtId="0" fontId="43" fillId="5" borderId="27" xfId="3" applyFont="1" applyFill="1" applyBorder="1" applyAlignment="1">
      <alignment horizontal="right" vertical="center"/>
    </xf>
    <xf numFmtId="0" fontId="43" fillId="5" borderId="27" xfId="3" applyFont="1" applyFill="1" applyBorder="1" applyAlignment="1">
      <alignment horizontal="center" vertical="center"/>
    </xf>
    <xf numFmtId="4" fontId="43" fillId="5" borderId="27" xfId="3" applyNumberFormat="1" applyFont="1" applyFill="1" applyBorder="1" applyAlignment="1">
      <alignment vertical="center"/>
    </xf>
    <xf numFmtId="0" fontId="1" fillId="5" borderId="28" xfId="3" applyFill="1" applyBorder="1" applyAlignment="1">
      <alignment vertical="center"/>
    </xf>
    <xf numFmtId="0" fontId="22" fillId="0" borderId="29" xfId="3" applyFont="1" applyBorder="1" applyAlignment="1">
      <alignment horizontal="left" vertical="center"/>
    </xf>
    <xf numFmtId="0" fontId="1" fillId="0" borderId="29" xfId="3" applyBorder="1" applyAlignment="1">
      <alignment vertical="center"/>
    </xf>
    <xf numFmtId="0" fontId="2" fillId="0" borderId="30" xfId="3" applyFont="1" applyBorder="1" applyAlignment="1">
      <alignment horizontal="left" vertical="center"/>
    </xf>
    <xf numFmtId="0" fontId="1" fillId="0" borderId="30" xfId="3" applyBorder="1" applyAlignment="1">
      <alignment vertical="center"/>
    </xf>
    <xf numFmtId="0" fontId="2" fillId="0" borderId="30" xfId="3" applyFont="1" applyBorder="1" applyAlignment="1">
      <alignment horizontal="center" vertical="center"/>
    </xf>
    <xf numFmtId="0" fontId="2" fillId="0" borderId="30" xfId="3" applyFont="1" applyBorder="1" applyAlignment="1">
      <alignment horizontal="right" vertical="center"/>
    </xf>
    <xf numFmtId="0" fontId="1" fillId="0" borderId="31" xfId="3" applyBorder="1" applyAlignment="1">
      <alignment vertical="center"/>
    </xf>
    <xf numFmtId="0" fontId="1" fillId="0" borderId="32" xfId="3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3" xfId="3" applyBorder="1" applyAlignment="1">
      <alignment vertical="center"/>
    </xf>
    <xf numFmtId="0" fontId="44" fillId="0" borderId="0" xfId="3" applyFont="1" applyAlignment="1">
      <alignment horizontal="left" vertical="center"/>
    </xf>
    <xf numFmtId="0" fontId="40" fillId="0" borderId="0" xfId="3" applyFont="1" applyAlignment="1">
      <alignment horizontal="left" vertical="center" wrapText="1"/>
    </xf>
    <xf numFmtId="0" fontId="1" fillId="0" borderId="24" xfId="3" applyBorder="1" applyAlignment="1">
      <alignment horizontal="center" vertical="center" wrapText="1"/>
    </xf>
    <xf numFmtId="0" fontId="45" fillId="5" borderId="33" xfId="3" applyFont="1" applyFill="1" applyBorder="1" applyAlignment="1">
      <alignment horizontal="center" vertical="center" wrapText="1"/>
    </xf>
    <xf numFmtId="0" fontId="45" fillId="5" borderId="34" xfId="3" applyFont="1" applyFill="1" applyBorder="1" applyAlignment="1">
      <alignment horizontal="center" vertical="center" wrapText="1"/>
    </xf>
    <xf numFmtId="0" fontId="45" fillId="5" borderId="35" xfId="3" applyFont="1" applyFill="1" applyBorder="1" applyAlignment="1">
      <alignment horizontal="center" vertical="center" wrapText="1"/>
    </xf>
    <xf numFmtId="0" fontId="45" fillId="5" borderId="36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0" fontId="28" fillId="0" borderId="36" xfId="3" applyFont="1" applyBorder="1" applyAlignment="1">
      <alignment horizontal="center" vertical="center" wrapText="1"/>
    </xf>
    <xf numFmtId="0" fontId="30" fillId="0" borderId="0" xfId="3" applyFont="1" applyAlignment="1">
      <alignment horizontal="left" vertical="center"/>
    </xf>
    <xf numFmtId="4" fontId="30" fillId="0" borderId="0" xfId="3" applyNumberFormat="1" applyFont="1"/>
    <xf numFmtId="0" fontId="46" fillId="0" borderId="37" xfId="3" applyFont="1" applyBorder="1" applyAlignment="1">
      <alignment vertical="center"/>
    </xf>
    <xf numFmtId="0" fontId="46" fillId="0" borderId="25" xfId="3" applyFont="1" applyBorder="1" applyAlignment="1">
      <alignment vertical="center"/>
    </xf>
    <xf numFmtId="200" fontId="47" fillId="0" borderId="25" xfId="3" applyNumberFormat="1" applyFont="1" applyBorder="1"/>
    <xf numFmtId="200" fontId="47" fillId="0" borderId="38" xfId="3" applyNumberFormat="1" applyFont="1" applyBorder="1"/>
    <xf numFmtId="0" fontId="1" fillId="0" borderId="0" xfId="3" applyBorder="1" applyAlignment="1">
      <alignment vertical="center"/>
    </xf>
    <xf numFmtId="0" fontId="7" fillId="0" borderId="24" xfId="3" applyFont="1" applyBorder="1"/>
    <xf numFmtId="0" fontId="7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center" wrapText="1"/>
    </xf>
    <xf numFmtId="198" fontId="7" fillId="0" borderId="0" xfId="3" applyNumberFormat="1" applyFont="1"/>
    <xf numFmtId="4" fontId="7" fillId="0" borderId="0" xfId="3" applyNumberFormat="1" applyFont="1"/>
    <xf numFmtId="0" fontId="7" fillId="0" borderId="39" xfId="3" applyFont="1" applyBorder="1"/>
    <xf numFmtId="0" fontId="48" fillId="0" borderId="0" xfId="3" applyFont="1"/>
    <xf numFmtId="200" fontId="48" fillId="0" borderId="0" xfId="3" applyNumberFormat="1" applyFont="1"/>
    <xf numFmtId="200" fontId="48" fillId="0" borderId="40" xfId="3" applyNumberFormat="1" applyFont="1" applyBorder="1"/>
    <xf numFmtId="0" fontId="7" fillId="0" borderId="0" xfId="3" applyFont="1" applyBorder="1"/>
    <xf numFmtId="0" fontId="49" fillId="0" borderId="24" xfId="3" applyFont="1" applyBorder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0" borderId="0" xfId="3" applyFont="1"/>
    <xf numFmtId="0" fontId="49" fillId="0" borderId="0" xfId="3" applyFont="1" applyAlignment="1">
      <alignment horizontal="center" wrapText="1"/>
    </xf>
    <xf numFmtId="198" fontId="49" fillId="0" borderId="0" xfId="3" applyNumberFormat="1" applyFont="1"/>
    <xf numFmtId="4" fontId="49" fillId="0" borderId="0" xfId="3" applyNumberFormat="1" applyFont="1"/>
    <xf numFmtId="0" fontId="49" fillId="0" borderId="39" xfId="3" applyFont="1" applyBorder="1"/>
    <xf numFmtId="0" fontId="8" fillId="0" borderId="0" xfId="3" applyFont="1" applyBorder="1"/>
    <xf numFmtId="0" fontId="27" fillId="0" borderId="24" xfId="3" applyFont="1" applyBorder="1" applyAlignment="1">
      <alignment vertical="center"/>
    </xf>
    <xf numFmtId="0" fontId="27" fillId="0" borderId="41" xfId="3" applyFont="1" applyBorder="1" applyAlignment="1">
      <alignment horizontal="center" vertical="center"/>
    </xf>
    <xf numFmtId="0" fontId="27" fillId="0" borderId="41" xfId="3" applyFont="1" applyBorder="1" applyAlignment="1">
      <alignment vertical="center" wrapText="1"/>
    </xf>
    <xf numFmtId="0" fontId="27" fillId="0" borderId="41" xfId="3" applyFont="1" applyBorder="1" applyAlignment="1">
      <alignment horizontal="center" vertical="center" wrapText="1"/>
    </xf>
    <xf numFmtId="198" fontId="27" fillId="0" borderId="41" xfId="3" applyNumberFormat="1" applyFont="1" applyBorder="1" applyAlignment="1">
      <alignment vertical="center"/>
    </xf>
    <xf numFmtId="4" fontId="27" fillId="3" borderId="41" xfId="3" applyNumberFormat="1" applyFont="1" applyFill="1" applyBorder="1" applyAlignment="1" applyProtection="1">
      <alignment vertical="center"/>
      <protection locked="0"/>
    </xf>
    <xf numFmtId="4" fontId="27" fillId="0" borderId="41" xfId="3" applyNumberFormat="1" applyFont="1" applyBorder="1" applyAlignment="1">
      <alignment vertical="center"/>
    </xf>
    <xf numFmtId="0" fontId="28" fillId="0" borderId="39" xfId="3" applyFont="1" applyBorder="1" applyAlignment="1">
      <alignment vertical="center"/>
    </xf>
    <xf numFmtId="0" fontId="28" fillId="0" borderId="0" xfId="3" applyFont="1" applyAlignment="1">
      <alignment vertical="center"/>
    </xf>
    <xf numFmtId="200" fontId="28" fillId="0" borderId="0" xfId="3" applyNumberFormat="1" applyFont="1" applyAlignment="1">
      <alignment vertical="center"/>
    </xf>
    <xf numFmtId="200" fontId="28" fillId="0" borderId="40" xfId="3" applyNumberFormat="1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24" xfId="3" applyFont="1" applyBorder="1" applyAlignment="1" applyProtection="1">
      <alignment vertical="center"/>
    </xf>
    <xf numFmtId="0" fontId="1" fillId="0" borderId="0" xfId="3" applyFont="1" applyAlignment="1" applyProtection="1">
      <alignment vertical="center"/>
    </xf>
    <xf numFmtId="0" fontId="50" fillId="0" borderId="0" xfId="3" applyFont="1" applyAlignment="1" applyProtection="1">
      <alignment vertical="center"/>
    </xf>
    <xf numFmtId="0" fontId="1" fillId="0" borderId="24" xfId="3" applyFont="1" applyBorder="1" applyAlignment="1">
      <alignment vertical="center"/>
    </xf>
    <xf numFmtId="0" fontId="1" fillId="0" borderId="39" xfId="3" applyFont="1" applyBorder="1" applyAlignment="1" applyProtection="1">
      <alignment vertical="center"/>
    </xf>
    <xf numFmtId="0" fontId="1" fillId="0" borderId="0" xfId="3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" fillId="0" borderId="40" xfId="3" applyFont="1" applyBorder="1" applyAlignment="1" applyProtection="1">
      <alignment vertical="center"/>
    </xf>
    <xf numFmtId="0" fontId="1" fillId="0" borderId="0" xfId="3" applyFont="1" applyAlignment="1">
      <alignment horizontal="left" vertical="center"/>
    </xf>
    <xf numFmtId="0" fontId="52" fillId="0" borderId="24" xfId="3" applyFont="1" applyBorder="1" applyAlignment="1">
      <alignment vertical="center"/>
    </xf>
    <xf numFmtId="0" fontId="52" fillId="0" borderId="0" xfId="3" applyFont="1" applyAlignment="1">
      <alignment horizontal="center" vertical="center"/>
    </xf>
    <xf numFmtId="0" fontId="52" fillId="0" borderId="0" xfId="3" applyFont="1" applyAlignment="1">
      <alignment vertical="center" wrapText="1"/>
    </xf>
    <xf numFmtId="0" fontId="55" fillId="0" borderId="0" xfId="3" applyFont="1" applyAlignment="1">
      <alignment vertical="center" wrapText="1"/>
    </xf>
    <xf numFmtId="0" fontId="55" fillId="0" borderId="0" xfId="3" applyFont="1" applyAlignment="1">
      <alignment horizontal="center" vertical="center" wrapText="1"/>
    </xf>
    <xf numFmtId="198" fontId="55" fillId="0" borderId="0" xfId="3" applyNumberFormat="1" applyFont="1" applyAlignment="1">
      <alignment vertical="center"/>
    </xf>
    <xf numFmtId="4" fontId="52" fillId="0" borderId="0" xfId="3" applyNumberFormat="1" applyFont="1" applyAlignment="1">
      <alignment vertical="center"/>
    </xf>
    <xf numFmtId="0" fontId="52" fillId="0" borderId="0" xfId="3" applyFont="1" applyAlignment="1">
      <alignment vertical="center"/>
    </xf>
    <xf numFmtId="0" fontId="52" fillId="0" borderId="39" xfId="3" applyFont="1" applyBorder="1" applyAlignment="1">
      <alignment vertical="center"/>
    </xf>
    <xf numFmtId="200" fontId="52" fillId="0" borderId="0" xfId="3" applyNumberFormat="1" applyFont="1" applyAlignment="1">
      <alignment vertical="center"/>
    </xf>
    <xf numFmtId="200" fontId="52" fillId="0" borderId="42" xfId="3" applyNumberFormat="1" applyFont="1" applyBorder="1" applyAlignment="1">
      <alignment vertical="center"/>
    </xf>
    <xf numFmtId="0" fontId="10" fillId="0" borderId="0" xfId="3" applyFont="1" applyBorder="1"/>
    <xf numFmtId="0" fontId="1" fillId="0" borderId="43" xfId="3" applyBorder="1" applyAlignment="1">
      <alignment vertical="center"/>
    </xf>
    <xf numFmtId="0" fontId="56" fillId="0" borderId="44" xfId="0" applyFont="1" applyBorder="1" applyAlignment="1">
      <alignment vertical="center" wrapText="1"/>
      <protection locked="0"/>
    </xf>
    <xf numFmtId="0" fontId="56" fillId="0" borderId="45" xfId="0" applyFont="1" applyBorder="1" applyAlignment="1">
      <alignment vertical="center" wrapText="1"/>
      <protection locked="0"/>
    </xf>
    <xf numFmtId="0" fontId="56" fillId="0" borderId="46" xfId="0" applyFont="1" applyBorder="1" applyAlignment="1">
      <alignment vertical="center" wrapText="1"/>
      <protection locked="0"/>
    </xf>
    <xf numFmtId="0" fontId="56" fillId="0" borderId="47" xfId="0" applyFont="1" applyBorder="1" applyAlignment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  <protection locked="0"/>
    </xf>
    <xf numFmtId="0" fontId="56" fillId="0" borderId="48" xfId="0" applyFont="1" applyBorder="1" applyAlignment="1">
      <alignment horizontal="center" vertical="center" wrapText="1"/>
      <protection locked="0"/>
    </xf>
    <xf numFmtId="0" fontId="56" fillId="0" borderId="47" xfId="0" applyFont="1" applyBorder="1" applyAlignment="1">
      <alignment vertical="center" wrapText="1"/>
      <protection locked="0"/>
    </xf>
    <xf numFmtId="0" fontId="58" fillId="0" borderId="49" xfId="0" applyFont="1" applyBorder="1" applyAlignment="1">
      <alignment horizontal="left" wrapText="1"/>
      <protection locked="0"/>
    </xf>
    <xf numFmtId="0" fontId="56" fillId="0" borderId="48" xfId="0" applyFont="1" applyBorder="1" applyAlignment="1">
      <alignment vertical="center" wrapText="1"/>
      <protection locked="0"/>
    </xf>
    <xf numFmtId="0" fontId="58" fillId="0" borderId="1" xfId="0" applyFont="1" applyBorder="1" applyAlignment="1">
      <alignment horizontal="left" vertical="center" wrapText="1"/>
      <protection locked="0"/>
    </xf>
    <xf numFmtId="0" fontId="59" fillId="0" borderId="1" xfId="0" applyFont="1" applyBorder="1" applyAlignment="1">
      <alignment horizontal="left" vertical="center" wrapText="1"/>
      <protection locked="0"/>
    </xf>
    <xf numFmtId="0" fontId="60" fillId="0" borderId="47" xfId="0" applyFont="1" applyBorder="1" applyAlignment="1">
      <alignment vertical="center" wrapText="1"/>
      <protection locked="0"/>
    </xf>
    <xf numFmtId="0" fontId="59" fillId="0" borderId="1" xfId="0" applyFont="1" applyBorder="1" applyAlignment="1">
      <alignment vertical="center" wrapText="1"/>
      <protection locked="0"/>
    </xf>
    <xf numFmtId="0" fontId="59" fillId="0" borderId="1" xfId="0" applyFont="1" applyBorder="1" applyAlignment="1">
      <alignment horizontal="left" vertical="center"/>
      <protection locked="0"/>
    </xf>
    <xf numFmtId="0" fontId="59" fillId="0" borderId="1" xfId="0" applyFont="1" applyBorder="1" applyAlignment="1">
      <alignment vertical="center"/>
      <protection locked="0"/>
    </xf>
    <xf numFmtId="49" fontId="59" fillId="0" borderId="1" xfId="0" applyNumberFormat="1" applyFont="1" applyBorder="1" applyAlignment="1">
      <alignment horizontal="left" vertical="center" wrapText="1"/>
      <protection locked="0"/>
    </xf>
    <xf numFmtId="49" fontId="59" fillId="0" borderId="1" xfId="0" applyNumberFormat="1" applyFont="1" applyBorder="1" applyAlignment="1">
      <alignment vertical="center" wrapText="1"/>
      <protection locked="0"/>
    </xf>
    <xf numFmtId="0" fontId="56" fillId="0" borderId="50" xfId="0" applyFont="1" applyBorder="1" applyAlignment="1">
      <alignment vertical="center" wrapText="1"/>
      <protection locked="0"/>
    </xf>
    <xf numFmtId="0" fontId="61" fillId="0" borderId="49" xfId="0" applyFont="1" applyBorder="1" applyAlignment="1">
      <alignment vertical="center" wrapText="1"/>
      <protection locked="0"/>
    </xf>
    <xf numFmtId="0" fontId="56" fillId="0" borderId="51" xfId="0" applyFont="1" applyBorder="1" applyAlignment="1">
      <alignment vertical="center" wrapText="1"/>
      <protection locked="0"/>
    </xf>
    <xf numFmtId="0" fontId="56" fillId="0" borderId="1" xfId="0" applyFont="1" applyBorder="1" applyAlignment="1">
      <alignment vertical="top"/>
      <protection locked="0"/>
    </xf>
    <xf numFmtId="0" fontId="56" fillId="0" borderId="1" xfId="0" applyFont="1" applyAlignment="1">
      <alignment vertical="top"/>
      <protection locked="0"/>
    </xf>
    <xf numFmtId="0" fontId="56" fillId="0" borderId="44" xfId="0" applyFont="1" applyBorder="1" applyAlignment="1">
      <alignment horizontal="left" vertical="center"/>
      <protection locked="0"/>
    </xf>
    <xf numFmtId="0" fontId="56" fillId="0" borderId="45" xfId="0" applyFont="1" applyBorder="1" applyAlignment="1">
      <alignment horizontal="left" vertical="center"/>
      <protection locked="0"/>
    </xf>
    <xf numFmtId="0" fontId="56" fillId="0" borderId="46" xfId="0" applyFont="1" applyBorder="1" applyAlignment="1">
      <alignment horizontal="left" vertical="center"/>
      <protection locked="0"/>
    </xf>
    <xf numFmtId="0" fontId="56" fillId="0" borderId="47" xfId="0" applyFont="1" applyBorder="1" applyAlignment="1">
      <alignment horizontal="left" vertical="center"/>
      <protection locked="0"/>
    </xf>
    <xf numFmtId="0" fontId="57" fillId="0" borderId="1" xfId="0" applyFont="1" applyBorder="1" applyAlignment="1">
      <alignment horizontal="center" vertical="center"/>
      <protection locked="0"/>
    </xf>
    <xf numFmtId="0" fontId="56" fillId="0" borderId="48" xfId="0" applyFont="1" applyBorder="1" applyAlignment="1">
      <alignment horizontal="left" vertical="center"/>
      <protection locked="0"/>
    </xf>
    <xf numFmtId="0" fontId="58" fillId="0" borderId="1" xfId="0" applyFont="1" applyBorder="1" applyAlignment="1">
      <alignment horizontal="left" vertical="center"/>
      <protection locked="0"/>
    </xf>
    <xf numFmtId="0" fontId="62" fillId="0" borderId="1" xfId="0" applyFont="1" applyAlignment="1">
      <alignment horizontal="left" vertical="center"/>
      <protection locked="0"/>
    </xf>
    <xf numFmtId="0" fontId="58" fillId="0" borderId="49" xfId="0" applyFont="1" applyBorder="1" applyAlignment="1">
      <alignment horizontal="left" vertical="center"/>
      <protection locked="0"/>
    </xf>
    <xf numFmtId="0" fontId="58" fillId="0" borderId="49" xfId="0" applyFont="1" applyBorder="1" applyAlignment="1">
      <alignment horizontal="center" vertical="center"/>
      <protection locked="0"/>
    </xf>
    <xf numFmtId="0" fontId="62" fillId="0" borderId="49" xfId="0" applyFont="1" applyBorder="1" applyAlignment="1">
      <alignment horizontal="left" vertical="center"/>
      <protection locked="0"/>
    </xf>
    <xf numFmtId="0" fontId="63" fillId="0" borderId="1" xfId="0" applyFont="1" applyBorder="1" applyAlignment="1">
      <alignment horizontal="left" vertical="center"/>
      <protection locked="0"/>
    </xf>
    <xf numFmtId="0" fontId="60" fillId="0" borderId="1" xfId="0" applyFont="1" applyAlignment="1">
      <alignment horizontal="left" vertical="center"/>
      <protection locked="0"/>
    </xf>
    <xf numFmtId="0" fontId="64" fillId="0" borderId="1" xfId="0" applyFont="1" applyBorder="1" applyAlignment="1">
      <alignment horizontal="left" vertical="center"/>
      <protection locked="0"/>
    </xf>
    <xf numFmtId="0" fontId="59" fillId="0" borderId="1" xfId="0" applyFont="1" applyBorder="1" applyAlignment="1">
      <alignment horizontal="center" vertical="center"/>
      <protection locked="0"/>
    </xf>
    <xf numFmtId="0" fontId="59" fillId="0" borderId="1" xfId="0" applyFont="1" applyAlignment="1">
      <alignment horizontal="left" vertical="center"/>
      <protection locked="0"/>
    </xf>
    <xf numFmtId="0" fontId="60" fillId="0" borderId="47" xfId="0" applyFont="1" applyBorder="1" applyAlignment="1">
      <alignment horizontal="left" vertical="center"/>
      <protection locked="0"/>
    </xf>
    <xf numFmtId="0" fontId="59" fillId="0" borderId="1" xfId="0" applyFont="1" applyFill="1" applyBorder="1" applyAlignment="1">
      <alignment horizontal="left" vertical="center"/>
      <protection locked="0"/>
    </xf>
    <xf numFmtId="0" fontId="59" fillId="0" borderId="1" xfId="0" applyFont="1" applyFill="1" applyBorder="1" applyAlignment="1">
      <alignment horizontal="center" vertical="center"/>
      <protection locked="0"/>
    </xf>
    <xf numFmtId="0" fontId="56" fillId="0" borderId="50" xfId="0" applyFont="1" applyBorder="1" applyAlignment="1">
      <alignment horizontal="left" vertical="center"/>
      <protection locked="0"/>
    </xf>
    <xf numFmtId="0" fontId="61" fillId="0" borderId="49" xfId="0" applyFont="1" applyBorder="1" applyAlignment="1">
      <alignment horizontal="left" vertical="center"/>
      <protection locked="0"/>
    </xf>
    <xf numFmtId="0" fontId="56" fillId="0" borderId="51" xfId="0" applyFont="1" applyBorder="1" applyAlignment="1">
      <alignment horizontal="left" vertical="center"/>
      <protection locked="0"/>
    </xf>
    <xf numFmtId="0" fontId="56" fillId="0" borderId="1" xfId="0" applyFont="1" applyBorder="1" applyAlignment="1">
      <alignment horizontal="left" vertical="center"/>
      <protection locked="0"/>
    </xf>
    <xf numFmtId="0" fontId="61" fillId="0" borderId="1" xfId="0" applyFont="1" applyBorder="1" applyAlignment="1">
      <alignment horizontal="left" vertical="center"/>
      <protection locked="0"/>
    </xf>
    <xf numFmtId="0" fontId="62" fillId="0" borderId="1" xfId="0" applyFont="1" applyBorder="1" applyAlignment="1">
      <alignment horizontal="left" vertical="center"/>
      <protection locked="0"/>
    </xf>
    <xf numFmtId="0" fontId="60" fillId="0" borderId="49" xfId="0" applyFont="1" applyBorder="1" applyAlignment="1">
      <alignment horizontal="left" vertical="center"/>
      <protection locked="0"/>
    </xf>
    <xf numFmtId="0" fontId="56" fillId="0" borderId="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center" vertical="center" wrapText="1"/>
      <protection locked="0"/>
    </xf>
    <xf numFmtId="0" fontId="56" fillId="0" borderId="44" xfId="0" applyFont="1" applyBorder="1" applyAlignment="1">
      <alignment horizontal="left" vertical="center" wrapText="1"/>
      <protection locked="0"/>
    </xf>
    <xf numFmtId="0" fontId="56" fillId="0" borderId="45" xfId="0" applyFont="1" applyBorder="1" applyAlignment="1">
      <alignment horizontal="left" vertical="center" wrapText="1"/>
      <protection locked="0"/>
    </xf>
    <xf numFmtId="0" fontId="56" fillId="0" borderId="46" xfId="0" applyFont="1" applyBorder="1" applyAlignment="1">
      <alignment horizontal="left" vertical="center" wrapText="1"/>
      <protection locked="0"/>
    </xf>
    <xf numFmtId="0" fontId="56" fillId="0" borderId="47" xfId="0" applyFont="1" applyBorder="1" applyAlignment="1">
      <alignment horizontal="left" vertical="center" wrapText="1"/>
      <protection locked="0"/>
    </xf>
    <xf numFmtId="0" fontId="56" fillId="0" borderId="48" xfId="0" applyFont="1" applyBorder="1" applyAlignment="1">
      <alignment horizontal="left" vertical="center" wrapText="1"/>
      <protection locked="0"/>
    </xf>
    <xf numFmtId="0" fontId="62" fillId="0" borderId="47" xfId="0" applyFont="1" applyBorder="1" applyAlignment="1">
      <alignment horizontal="left" vertical="center" wrapText="1"/>
      <protection locked="0"/>
    </xf>
    <xf numFmtId="0" fontId="62" fillId="0" borderId="48" xfId="0" applyFont="1" applyBorder="1" applyAlignment="1">
      <alignment horizontal="left" vertical="center" wrapText="1"/>
      <protection locked="0"/>
    </xf>
    <xf numFmtId="0" fontId="60" fillId="0" borderId="47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center"/>
      <protection locked="0"/>
    </xf>
    <xf numFmtId="0" fontId="60" fillId="0" borderId="48" xfId="0" applyFont="1" applyBorder="1" applyAlignment="1">
      <alignment horizontal="left" vertical="center" wrapText="1"/>
      <protection locked="0"/>
    </xf>
    <xf numFmtId="0" fontId="60" fillId="0" borderId="48" xfId="0" applyFont="1" applyBorder="1" applyAlignment="1">
      <alignment horizontal="left" vertical="center"/>
      <protection locked="0"/>
    </xf>
    <xf numFmtId="0" fontId="60" fillId="0" borderId="50" xfId="0" applyFont="1" applyBorder="1" applyAlignment="1">
      <alignment horizontal="left" vertical="center" wrapText="1"/>
      <protection locked="0"/>
    </xf>
    <xf numFmtId="0" fontId="60" fillId="0" borderId="49" xfId="0" applyFont="1" applyBorder="1" applyAlignment="1">
      <alignment horizontal="left" vertical="center" wrapText="1"/>
      <protection locked="0"/>
    </xf>
    <xf numFmtId="0" fontId="60" fillId="0" borderId="51" xfId="0" applyFont="1" applyBorder="1" applyAlignment="1">
      <alignment horizontal="left" vertical="center" wrapText="1"/>
      <protection locked="0"/>
    </xf>
    <xf numFmtId="0" fontId="59" fillId="0" borderId="1" xfId="0" applyFont="1" applyBorder="1" applyAlignment="1">
      <alignment horizontal="left" vertical="top"/>
      <protection locked="0"/>
    </xf>
    <xf numFmtId="0" fontId="59" fillId="0" borderId="1" xfId="0" applyFont="1" applyBorder="1" applyAlignment="1">
      <alignment horizontal="center" vertical="top"/>
      <protection locked="0"/>
    </xf>
    <xf numFmtId="0" fontId="60" fillId="0" borderId="50" xfId="0" applyFont="1" applyBorder="1" applyAlignment="1">
      <alignment horizontal="left" vertical="center"/>
      <protection locked="0"/>
    </xf>
    <xf numFmtId="0" fontId="60" fillId="0" borderId="51" xfId="0" applyFont="1" applyBorder="1" applyAlignment="1">
      <alignment horizontal="left" vertical="center"/>
      <protection locked="0"/>
    </xf>
    <xf numFmtId="0" fontId="60" fillId="0" borderId="1" xfId="0" applyFont="1" applyBorder="1" applyAlignment="1">
      <alignment horizontal="center" vertical="center"/>
      <protection locked="0"/>
    </xf>
    <xf numFmtId="0" fontId="62" fillId="0" borderId="1" xfId="0" applyFont="1" applyAlignment="1">
      <alignment vertical="center"/>
      <protection locked="0"/>
    </xf>
    <xf numFmtId="0" fontId="58" fillId="0" borderId="1" xfId="0" applyFont="1" applyBorder="1" applyAlignment="1">
      <alignment vertical="center"/>
      <protection locked="0"/>
    </xf>
    <xf numFmtId="0" fontId="62" fillId="0" borderId="49" xfId="0" applyFont="1" applyBorder="1" applyAlignment="1">
      <alignment vertical="center"/>
      <protection locked="0"/>
    </xf>
    <xf numFmtId="0" fontId="58" fillId="0" borderId="49" xfId="0" applyFont="1" applyBorder="1" applyAlignment="1">
      <alignment vertical="center"/>
      <protection locked="0"/>
    </xf>
    <xf numFmtId="0" fontId="59" fillId="0" borderId="1" xfId="0" applyFont="1" applyBorder="1" applyAlignment="1">
      <alignment vertical="top"/>
      <protection locked="0"/>
    </xf>
    <xf numFmtId="49" fontId="59" fillId="0" borderId="1" xfId="0" applyNumberFormat="1" applyFont="1" applyBorder="1" applyAlignment="1">
      <alignment horizontal="left" vertical="center"/>
      <protection locked="0"/>
    </xf>
    <xf numFmtId="0" fontId="60" fillId="0" borderId="47" xfId="0" applyFont="1" applyBorder="1" applyAlignment="1" applyProtection="1">
      <alignment horizontal="left" vertical="center"/>
    </xf>
    <xf numFmtId="0" fontId="59" fillId="0" borderId="1" xfId="0" applyFont="1" applyBorder="1" applyAlignment="1" applyProtection="1">
      <alignment vertical="top"/>
    </xf>
    <xf numFmtId="0" fontId="59" fillId="0" borderId="1" xfId="0" applyFont="1" applyBorder="1" applyAlignment="1" applyProtection="1">
      <alignment horizontal="left" vertical="center"/>
    </xf>
    <xf numFmtId="0" fontId="59" fillId="0" borderId="1" xfId="0" applyFont="1" applyBorder="1" applyAlignment="1" applyProtection="1">
      <alignment horizontal="center" vertical="center"/>
    </xf>
    <xf numFmtId="49" fontId="59" fillId="0" borderId="1" xfId="0" applyNumberFormat="1" applyFont="1" applyBorder="1" applyAlignment="1" applyProtection="1">
      <alignment horizontal="left" vertical="center"/>
    </xf>
    <xf numFmtId="0" fontId="60" fillId="0" borderId="48" xfId="0" applyFont="1" applyBorder="1" applyAlignment="1" applyProtection="1">
      <alignment horizontal="left" vertical="center"/>
    </xf>
    <xf numFmtId="0" fontId="0" fillId="0" borderId="49" xfId="0" applyBorder="1" applyAlignment="1">
      <alignment vertical="top"/>
      <protection locked="0"/>
    </xf>
    <xf numFmtId="0" fontId="58" fillId="0" borderId="49" xfId="0" applyFont="1" applyBorder="1" applyAlignment="1">
      <alignment horizontal="left"/>
      <protection locked="0"/>
    </xf>
    <xf numFmtId="0" fontId="62" fillId="0" borderId="49" xfId="0" applyFont="1" applyBorder="1" applyAlignment="1">
      <protection locked="0"/>
    </xf>
    <xf numFmtId="0" fontId="56" fillId="0" borderId="47" xfId="0" applyFont="1" applyBorder="1" applyAlignment="1">
      <alignment vertical="top"/>
      <protection locked="0"/>
    </xf>
    <xf numFmtId="0" fontId="56" fillId="0" borderId="48" xfId="0" applyFont="1" applyBorder="1" applyAlignment="1">
      <alignment vertical="top"/>
      <protection locked="0"/>
    </xf>
    <xf numFmtId="0" fontId="56" fillId="0" borderId="50" xfId="0" applyFont="1" applyBorder="1" applyAlignment="1">
      <alignment vertical="top"/>
      <protection locked="0"/>
    </xf>
    <xf numFmtId="0" fontId="56" fillId="0" borderId="49" xfId="0" applyFont="1" applyBorder="1" applyAlignment="1">
      <alignment vertical="top"/>
      <protection locked="0"/>
    </xf>
    <xf numFmtId="0" fontId="56" fillId="0" borderId="51" xfId="0" applyFont="1" applyBorder="1" applyAlignment="1">
      <alignment vertical="top"/>
      <protection locked="0"/>
    </xf>
  </cellXfs>
  <cellStyles count="6">
    <cellStyle name="Normal" xfId="0" builtinId="0" customBuiltin="1"/>
    <cellStyle name="Normal 4" xfId="1"/>
    <cellStyle name="Normal 2" xfId="2"/>
    <cellStyle name="Normal 3" xfId="3"/>
    <cellStyle name="Hyperlink" xfId="4" builtinId="8"/>
    <cellStyle name="Hyperlink 2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84211101" TargetMode="External" /><Relationship Id="rId2" Type="http://schemas.openxmlformats.org/officeDocument/2006/relationships/hyperlink" Target="https://podminky.urs.cz/item/CS_URS_2026_01/784181101" TargetMode="External" /><Relationship Id="rId3" Type="http://schemas.openxmlformats.org/officeDocument/2006/relationships/hyperlink" Target="https://podminky.urs.cz/item/CS_URS_2026_01/784121001" TargetMode="External" /><Relationship Id="rId4" Type="http://schemas.openxmlformats.org/officeDocument/2006/relationships/hyperlink" Target="https://podminky.urs.cz/item/CS_URS_2026_01/783627503" TargetMode="External" /><Relationship Id="rId5" Type="http://schemas.openxmlformats.org/officeDocument/2006/relationships/hyperlink" Target="https://podminky.urs.cz/item/CS_URS_2026_01/783614551" TargetMode="External" /><Relationship Id="rId6" Type="http://schemas.openxmlformats.org/officeDocument/2006/relationships/hyperlink" Target="https://podminky.urs.cz/item/CS_URS_2026_01/783601711" TargetMode="External" /><Relationship Id="rId7" Type="http://schemas.openxmlformats.org/officeDocument/2006/relationships/hyperlink" Target="https://podminky.urs.cz/item/CS_URS_2026_01/783317101" TargetMode="External" /><Relationship Id="rId8" Type="http://schemas.openxmlformats.org/officeDocument/2006/relationships/hyperlink" Target="https://podminky.urs.cz/item/CS_URS_2026_01/783314101" TargetMode="External" /><Relationship Id="rId9" Type="http://schemas.openxmlformats.org/officeDocument/2006/relationships/hyperlink" Target="https://podminky.urs.cz/item/CS_URS_2026_01/783301313" TargetMode="External" /><Relationship Id="rId10" Type="http://schemas.openxmlformats.org/officeDocument/2006/relationships/hyperlink" Target="https://podminky.urs.cz/item/CS_URS_2026_01/998781202" TargetMode="External" /><Relationship Id="rId11" Type="http://schemas.openxmlformats.org/officeDocument/2006/relationships/hyperlink" Target="https://podminky.urs.cz/item/CS_URS_2026_01/781495116" TargetMode="External" /><Relationship Id="rId12" Type="http://schemas.openxmlformats.org/officeDocument/2006/relationships/hyperlink" Target="https://podminky.urs.cz/item/CS_URS_2026_01/781472214" TargetMode="External" /><Relationship Id="rId13" Type="http://schemas.openxmlformats.org/officeDocument/2006/relationships/hyperlink" Target="https://podminky.urs.cz/item/CS_URS_2026_01/781471810" TargetMode="External" /><Relationship Id="rId14" Type="http://schemas.openxmlformats.org/officeDocument/2006/relationships/hyperlink" Target="https://podminky.urs.cz/item/CS_URS_2026_01/781151031" TargetMode="External" /><Relationship Id="rId15" Type="http://schemas.openxmlformats.org/officeDocument/2006/relationships/hyperlink" Target="https://podminky.urs.cz/item/CS_URS_2026_01/998776202" TargetMode="External" /><Relationship Id="rId16" Type="http://schemas.openxmlformats.org/officeDocument/2006/relationships/hyperlink" Target="https://podminky.urs.cz/item/CS_URS_2026_01/776991821" TargetMode="External" /><Relationship Id="rId17" Type="http://schemas.openxmlformats.org/officeDocument/2006/relationships/hyperlink" Target="https://podminky.urs.cz/item/CS_URS_2026_01/776201811" TargetMode="External" /><Relationship Id="rId18" Type="http://schemas.openxmlformats.org/officeDocument/2006/relationships/hyperlink" Target="https://podminky.urs.cz/item/CS_URS_2026_01/776111311" TargetMode="External" /><Relationship Id="rId19" Type="http://schemas.openxmlformats.org/officeDocument/2006/relationships/hyperlink" Target="https://podminky.urs.cz/item/CS_URS_2026_01/998775202" TargetMode="External" /><Relationship Id="rId20" Type="http://schemas.openxmlformats.org/officeDocument/2006/relationships/hyperlink" Target="https://podminky.urs.cz/item/CS_URS_2026_01/775591926" TargetMode="External" /><Relationship Id="rId21" Type="http://schemas.openxmlformats.org/officeDocument/2006/relationships/hyperlink" Target="https://podminky.urs.cz/item/CS_URS_2026_01/775591922" TargetMode="External" /><Relationship Id="rId22" Type="http://schemas.openxmlformats.org/officeDocument/2006/relationships/hyperlink" Target="https://podminky.urs.cz/item/CS_URS_2026_01/775591921" TargetMode="External" /><Relationship Id="rId23" Type="http://schemas.openxmlformats.org/officeDocument/2006/relationships/hyperlink" Target="https://podminky.urs.cz/item/CS_URS_2026_01/775591920" TargetMode="External" /><Relationship Id="rId24" Type="http://schemas.openxmlformats.org/officeDocument/2006/relationships/hyperlink" Target="https://podminky.urs.cz/item/CS_URS_2026_01/775591919" TargetMode="External" /><Relationship Id="rId25" Type="http://schemas.openxmlformats.org/officeDocument/2006/relationships/hyperlink" Target="https://podminky.urs.cz/item/CS_URS_2026_01/998771202" TargetMode="External" /><Relationship Id="rId26" Type="http://schemas.openxmlformats.org/officeDocument/2006/relationships/hyperlink" Target="https://podminky.urs.cz/item/CS_URS_2026_01/771591115" TargetMode="External" /><Relationship Id="rId27" Type="http://schemas.openxmlformats.org/officeDocument/2006/relationships/hyperlink" Target="https://podminky.urs.cz/item/CS_URS_2026_01/771591112" TargetMode="External" /><Relationship Id="rId28" Type="http://schemas.openxmlformats.org/officeDocument/2006/relationships/hyperlink" Target="https://podminky.urs.cz/item/CS_URS_2026_01/771574414" TargetMode="External" /><Relationship Id="rId29" Type="http://schemas.openxmlformats.org/officeDocument/2006/relationships/hyperlink" Target="https://podminky.urs.cz/item/CS_URS_2026_01/771474112" TargetMode="External" /><Relationship Id="rId30" Type="http://schemas.openxmlformats.org/officeDocument/2006/relationships/hyperlink" Target="https://podminky.urs.cz/item/CS_URS_2026_01/771151013" TargetMode="External" /><Relationship Id="rId31" Type="http://schemas.openxmlformats.org/officeDocument/2006/relationships/hyperlink" Target="https://podminky.urs.cz/item/CS_URS_2026_01/771111011" TargetMode="External" /><Relationship Id="rId32" Type="http://schemas.openxmlformats.org/officeDocument/2006/relationships/hyperlink" Target="https://podminky.urs.cz/item/CS_URS_2026_01/998766202" TargetMode="External" /><Relationship Id="rId33" Type="http://schemas.openxmlformats.org/officeDocument/2006/relationships/hyperlink" Target="https://podminky.urs.cz/item/CS_URS_2026_01/766811421" TargetMode="External" /><Relationship Id="rId34" Type="http://schemas.openxmlformats.org/officeDocument/2006/relationships/hyperlink" Target="https://podminky.urs.cz/item/CS_URS_2026_01/725319111" TargetMode="External" /><Relationship Id="rId35" Type="http://schemas.openxmlformats.org/officeDocument/2006/relationships/hyperlink" Target="https://podminky.urs.cz/item/CS_URS_2026_01/766811144" TargetMode="External" /><Relationship Id="rId36" Type="http://schemas.openxmlformats.org/officeDocument/2006/relationships/hyperlink" Target="https://podminky.urs.cz/item/CS_URS_2026_01/766811223" TargetMode="External" /><Relationship Id="rId37" Type="http://schemas.openxmlformats.org/officeDocument/2006/relationships/hyperlink" Target="https://podminky.urs.cz/item/CS_URS_2026_01/766811141" TargetMode="External" /><Relationship Id="rId38" Type="http://schemas.openxmlformats.org/officeDocument/2006/relationships/hyperlink" Target="https://podminky.urs.cz/item/CS_URS_2026_01/766811222" TargetMode="External" /><Relationship Id="rId39" Type="http://schemas.openxmlformats.org/officeDocument/2006/relationships/hyperlink" Target="https://podminky.urs.cz/item/CS_URS_2026_01/766811221" TargetMode="External" /><Relationship Id="rId40" Type="http://schemas.openxmlformats.org/officeDocument/2006/relationships/hyperlink" Target="https://podminky.urs.cz/item/CS_URS_2026_01/766811213" TargetMode="External" /><Relationship Id="rId41" Type="http://schemas.openxmlformats.org/officeDocument/2006/relationships/hyperlink" Target="https://podminky.urs.cz/item/CS_URS_2026_01/766811461" TargetMode="External" /><Relationship Id="rId42" Type="http://schemas.openxmlformats.org/officeDocument/2006/relationships/hyperlink" Target="https://podminky.urs.cz/item/CS_URS_2026_01/766811412" TargetMode="External" /><Relationship Id="rId43" Type="http://schemas.openxmlformats.org/officeDocument/2006/relationships/hyperlink" Target="https://podminky.urs.cz/item/CS_URS_2026_01/766811411" TargetMode="External" /><Relationship Id="rId44" Type="http://schemas.openxmlformats.org/officeDocument/2006/relationships/hyperlink" Target="https://podminky.urs.cz/item/CS_URS_2026_01/766811351" TargetMode="External" /><Relationship Id="rId45" Type="http://schemas.openxmlformats.org/officeDocument/2006/relationships/hyperlink" Target="https://podminky.urs.cz/item/CS_URS_2026_01/766811311" TargetMode="External" /><Relationship Id="rId46" Type="http://schemas.openxmlformats.org/officeDocument/2006/relationships/hyperlink" Target="https://podminky.urs.cz/item/CS_URS_2026_01/766811152" TargetMode="External" /><Relationship Id="rId47" Type="http://schemas.openxmlformats.org/officeDocument/2006/relationships/hyperlink" Target="https://podminky.urs.cz/item/CS_URS_2026_01/766811151" TargetMode="External" /><Relationship Id="rId48" Type="http://schemas.openxmlformats.org/officeDocument/2006/relationships/hyperlink" Target="https://podminky.urs.cz/item/CS_URS_2026_01/766811115" TargetMode="External" /><Relationship Id="rId49" Type="http://schemas.openxmlformats.org/officeDocument/2006/relationships/hyperlink" Target="https://podminky.urs.cz/item/CS_URS_2026_01/766694126" TargetMode="External" /><Relationship Id="rId50" Type="http://schemas.openxmlformats.org/officeDocument/2006/relationships/hyperlink" Target="https://podminky.urs.cz/item/CS_URS_2026_01/766691812" TargetMode="External" /><Relationship Id="rId51" Type="http://schemas.openxmlformats.org/officeDocument/2006/relationships/hyperlink" Target="https://podminky.urs.cz/item/CS_URS_2026_01/766660751" TargetMode="External" /><Relationship Id="rId52" Type="http://schemas.openxmlformats.org/officeDocument/2006/relationships/hyperlink" Target="https://podminky.urs.cz/item/CS_URS_2026_01/766691914" TargetMode="External" /><Relationship Id="rId53" Type="http://schemas.openxmlformats.org/officeDocument/2006/relationships/hyperlink" Target="https://podminky.urs.cz/item/CS_URS_2026_01/998763402" TargetMode="External" /><Relationship Id="rId54" Type="http://schemas.openxmlformats.org/officeDocument/2006/relationships/hyperlink" Target="https://podminky.urs.cz/item/CS_URS_2026_01/763131451" TargetMode="External" /><Relationship Id="rId55" Type="http://schemas.openxmlformats.org/officeDocument/2006/relationships/hyperlink" Target="https://podminky.urs.cz/item/CS_URS_2026_01/998751201" TargetMode="External" /><Relationship Id="rId56" Type="http://schemas.openxmlformats.org/officeDocument/2006/relationships/hyperlink" Target="https://podminky.urs.cz/item/CS_URS_2026_01/751398012" TargetMode="External" /><Relationship Id="rId57" Type="http://schemas.openxmlformats.org/officeDocument/2006/relationships/hyperlink" Target="https://podminky.urs.cz/item/CS_URS_2026_01/751377011" TargetMode="External" /><Relationship Id="rId58" Type="http://schemas.openxmlformats.org/officeDocument/2006/relationships/hyperlink" Target="https://podminky.urs.cz/item/CS_URS_2026_01/998741202" TargetMode="External" /><Relationship Id="rId59" Type="http://schemas.openxmlformats.org/officeDocument/2006/relationships/hyperlink" Target="https://podminky.urs.cz/item/CS_URS_2026_01/741850903" TargetMode="External" /><Relationship Id="rId60" Type="http://schemas.openxmlformats.org/officeDocument/2006/relationships/hyperlink" Target="https://podminky.urs.cz/item/CS_URS_2026_01/741810001" TargetMode="External" /><Relationship Id="rId61" Type="http://schemas.openxmlformats.org/officeDocument/2006/relationships/hyperlink" Target="https://podminky.urs.cz/item/CS_URS_2026_01/741372051" TargetMode="External" /><Relationship Id="rId62" Type="http://schemas.openxmlformats.org/officeDocument/2006/relationships/hyperlink" Target="https://podminky.urs.cz/item/CS_URS_2026_01/741372077" TargetMode="External" /><Relationship Id="rId63" Type="http://schemas.openxmlformats.org/officeDocument/2006/relationships/hyperlink" Target="https://podminky.urs.cz/item/CS_URS_2026_01/741371871" TargetMode="External" /><Relationship Id="rId64" Type="http://schemas.openxmlformats.org/officeDocument/2006/relationships/hyperlink" Target="https://podminky.urs.cz/item/CS_URS_2026_01/741321002" TargetMode="External" /><Relationship Id="rId65" Type="http://schemas.openxmlformats.org/officeDocument/2006/relationships/hyperlink" Target="https://podminky.urs.cz/item/CS_URS_2026_01/741320103" TargetMode="External" /><Relationship Id="rId66" Type="http://schemas.openxmlformats.org/officeDocument/2006/relationships/hyperlink" Target="https://podminky.urs.cz/item/CS_URS_2026_01/741313041" TargetMode="External" /><Relationship Id="rId67" Type="http://schemas.openxmlformats.org/officeDocument/2006/relationships/hyperlink" Target="https://podminky.urs.cz/item/CS_URS_2026_01/741315813" TargetMode="External" /><Relationship Id="rId68" Type="http://schemas.openxmlformats.org/officeDocument/2006/relationships/hyperlink" Target="https://podminky.urs.cz/item/CS_URS_2026_01/741310001" TargetMode="External" /><Relationship Id="rId69" Type="http://schemas.openxmlformats.org/officeDocument/2006/relationships/hyperlink" Target="https://podminky.urs.cz/item/CS_URS_2026_01/741311803" TargetMode="External" /><Relationship Id="rId70" Type="http://schemas.openxmlformats.org/officeDocument/2006/relationships/hyperlink" Target="https://podminky.urs.cz/item/CS_URS_2026_01/741122031" TargetMode="External" /><Relationship Id="rId71" Type="http://schemas.openxmlformats.org/officeDocument/2006/relationships/hyperlink" Target="https://podminky.urs.cz/item/CS_URS_2026_01/741122016" TargetMode="External" /><Relationship Id="rId72" Type="http://schemas.openxmlformats.org/officeDocument/2006/relationships/hyperlink" Target="https://podminky.urs.cz/item/CS_URS_2026_01/741122015" TargetMode="External" /><Relationship Id="rId73" Type="http://schemas.openxmlformats.org/officeDocument/2006/relationships/hyperlink" Target="https://podminky.urs.cz/item/CS_URS_2026_01/998735202" TargetMode="External" /><Relationship Id="rId74" Type="http://schemas.openxmlformats.org/officeDocument/2006/relationships/hyperlink" Target="https://podminky.urs.cz/item/CS_URS_2026_01/733291101" TargetMode="External" /><Relationship Id="rId75" Type="http://schemas.openxmlformats.org/officeDocument/2006/relationships/hyperlink" Target="https://podminky.urs.cz/item/CS_URS_2026_01/73322310R" TargetMode="External" /><Relationship Id="rId76" Type="http://schemas.openxmlformats.org/officeDocument/2006/relationships/hyperlink" Target="https://podminky.urs.cz/item/CS_URS_2026_01/998725202" TargetMode="External" /><Relationship Id="rId77" Type="http://schemas.openxmlformats.org/officeDocument/2006/relationships/hyperlink" Target="https://podminky.urs.cz/item/CS_URS_2026_01/725813112" TargetMode="External" /><Relationship Id="rId78" Type="http://schemas.openxmlformats.org/officeDocument/2006/relationships/hyperlink" Target="https://podminky.urs.cz/item/CS_URS_2026_01/725813111" TargetMode="External" /><Relationship Id="rId79" Type="http://schemas.openxmlformats.org/officeDocument/2006/relationships/hyperlink" Target="https://podminky.urs.cz/item/CS_URS_2026_01/725869218" TargetMode="External" /><Relationship Id="rId80" Type="http://schemas.openxmlformats.org/officeDocument/2006/relationships/hyperlink" Target="https://podminky.urs.cz/item/CS_URS_2026_01/725841322" TargetMode="External" /><Relationship Id="rId81" Type="http://schemas.openxmlformats.org/officeDocument/2006/relationships/hyperlink" Target="https://podminky.urs.cz/item/CS_URS_2026_01/725829111" TargetMode="External" /><Relationship Id="rId82" Type="http://schemas.openxmlformats.org/officeDocument/2006/relationships/hyperlink" Target="https://podminky.urs.cz/item/CS_URS_2026_01/725822611" TargetMode="External" /><Relationship Id="rId83" Type="http://schemas.openxmlformats.org/officeDocument/2006/relationships/hyperlink" Target="https://podminky.urs.cz/item/CS_URS_2026_01/725820802" TargetMode="External" /><Relationship Id="rId84" Type="http://schemas.openxmlformats.org/officeDocument/2006/relationships/hyperlink" Target="https://podminky.urs.cz/item/CS_URS_2026_01/725820801" TargetMode="External" /><Relationship Id="rId85" Type="http://schemas.openxmlformats.org/officeDocument/2006/relationships/hyperlink" Target="https://podminky.urs.cz/item/CS_URS_2026_01/725310823" TargetMode="External" /><Relationship Id="rId86" Type="http://schemas.openxmlformats.org/officeDocument/2006/relationships/hyperlink" Target="https://podminky.urs.cz/item/CS_URS_2026_01/725244905" TargetMode="External" /><Relationship Id="rId87" Type="http://schemas.openxmlformats.org/officeDocument/2006/relationships/hyperlink" Target="https://podminky.urs.cz/item/CS_URS_2026_01/725219101" TargetMode="External" /><Relationship Id="rId88" Type="http://schemas.openxmlformats.org/officeDocument/2006/relationships/hyperlink" Target="https://podminky.urs.cz/item/CS_URS_2026_01/725210821" TargetMode="External" /><Relationship Id="rId89" Type="http://schemas.openxmlformats.org/officeDocument/2006/relationships/hyperlink" Target="https://podminky.urs.cz/item/CS_URS_2026_01/725119131" TargetMode="External" /><Relationship Id="rId90" Type="http://schemas.openxmlformats.org/officeDocument/2006/relationships/hyperlink" Target="https://podminky.urs.cz/item/CS_URS_2026_01/725119122" TargetMode="External" /><Relationship Id="rId91" Type="http://schemas.openxmlformats.org/officeDocument/2006/relationships/hyperlink" Target="https://podminky.urs.cz/item/CS_URS_2026_01/725110814" TargetMode="External" /><Relationship Id="rId92" Type="http://schemas.openxmlformats.org/officeDocument/2006/relationships/hyperlink" Target="https://podminky.urs.cz/item/CS_URS_2026_01/998722202" TargetMode="External" /><Relationship Id="rId93" Type="http://schemas.openxmlformats.org/officeDocument/2006/relationships/hyperlink" Target="https://podminky.urs.cz/item/CS_URS_2026_01/722290246" TargetMode="External" /><Relationship Id="rId94" Type="http://schemas.openxmlformats.org/officeDocument/2006/relationships/hyperlink" Target="https://podminky.urs.cz/item/CS_URS_2026_01/722290234" TargetMode="External" /><Relationship Id="rId95" Type="http://schemas.openxmlformats.org/officeDocument/2006/relationships/hyperlink" Target="https://podminky.urs.cz/item/CS_URS_2026_01/742111101" TargetMode="External" /><Relationship Id="rId96" Type="http://schemas.openxmlformats.org/officeDocument/2006/relationships/hyperlink" Target="https://podminky.urs.cz/item/CS_URS_2026_01/722176111" TargetMode="External" /><Relationship Id="rId97" Type="http://schemas.openxmlformats.org/officeDocument/2006/relationships/hyperlink" Target="https://podminky.urs.cz/item/CS_URS_2026_01/998721202" TargetMode="External" /><Relationship Id="rId98" Type="http://schemas.openxmlformats.org/officeDocument/2006/relationships/hyperlink" Target="https://podminky.urs.cz/item/CS_URS_2026_01/721290111" TargetMode="External" /><Relationship Id="rId99" Type="http://schemas.openxmlformats.org/officeDocument/2006/relationships/hyperlink" Target="https://podminky.urs.cz/item/CS_URS_2026_01/642942111" TargetMode="External" /><Relationship Id="rId100" Type="http://schemas.openxmlformats.org/officeDocument/2006/relationships/hyperlink" Target="https://podminky.urs.cz/item/CS_URS_2026_01/612321121" TargetMode="External" /><Relationship Id="rId101" Type="http://schemas.openxmlformats.org/officeDocument/2006/relationships/hyperlink" Target="https://podminky.urs.cz/item/CS_URS_2026_01/612142001" TargetMode="External" /><Relationship Id="rId102" Type="http://schemas.openxmlformats.org/officeDocument/2006/relationships/hyperlink" Target="https://podminky.urs.cz/item/CS_URS_2026_01/612131121" TargetMode="External" /><Relationship Id="rId103" Type="http://schemas.openxmlformats.org/officeDocument/2006/relationships/hyperlink" Target="https://podminky.urs.cz/item/CS_URS_2026_01/611321121" TargetMode="External" /><Relationship Id="rId104" Type="http://schemas.openxmlformats.org/officeDocument/2006/relationships/hyperlink" Target="https://podminky.urs.cz/item/CS_URS_2026_01/611142001" TargetMode="External" /><Relationship Id="rId105" Type="http://schemas.openxmlformats.org/officeDocument/2006/relationships/hyperlink" Target="https://podminky.urs.cz/item/CS_URS_2026_01/611131121" TargetMode="External" /><Relationship Id="rId106" Type="http://schemas.openxmlformats.org/officeDocument/2006/relationships/hyperlink" Target="https://podminky.urs.cz/item/CS_URS_2026_01/619991001" TargetMode="External" /><Relationship Id="rId107" Type="http://schemas.openxmlformats.org/officeDocument/2006/relationships/hyperlink" Target="https://podminky.urs.cz/item/CS_URS_2026_01/998011003" TargetMode="External" /><Relationship Id="rId108" Type="http://schemas.openxmlformats.org/officeDocument/2006/relationships/hyperlink" Target="https://podminky.urs.cz/item/CS_URS_2026_01/997013631" TargetMode="External" /><Relationship Id="rId109" Type="http://schemas.openxmlformats.org/officeDocument/2006/relationships/hyperlink" Target="https://podminky.urs.cz/item/CS_URS_2026_01/997013509" TargetMode="External" /><Relationship Id="rId110" Type="http://schemas.openxmlformats.org/officeDocument/2006/relationships/hyperlink" Target="https://podminky.urs.cz/item/CS_URS_2026_01/997013501" TargetMode="External" /><Relationship Id="rId111" Type="http://schemas.openxmlformats.org/officeDocument/2006/relationships/hyperlink" Target="https://podminky.urs.cz/item/CS_URS_2026_01/997013153" TargetMode="External" /><Relationship Id="rId112" Type="http://schemas.openxmlformats.org/officeDocument/2006/relationships/hyperlink" Target="https://podminky.urs.cz/item/CS_URS_2026_01/974031122" TargetMode="External" /><Relationship Id="rId113" Type="http://schemas.openxmlformats.org/officeDocument/2006/relationships/hyperlink" Target="https://podminky.urs.cz/item/CS_URS_2026_01/767581803" TargetMode="External" /><Relationship Id="rId114" Type="http://schemas.openxmlformats.org/officeDocument/2006/relationships/hyperlink" Target="https://podminky.urs.cz/item/CS_URS_2026_01/968072455" TargetMode="External" /><Relationship Id="rId115" Type="http://schemas.openxmlformats.org/officeDocument/2006/relationships/hyperlink" Target="https://podminky.urs.cz/item/CS_URS_2026_01/962031133" TargetMode="External" /><Relationship Id="rId116" Type="http://schemas.openxmlformats.org/officeDocument/2006/relationships/hyperlink" Target="https://podminky.urs.cz/item/CS_URS_2026_01/952901111" TargetMode="External" /><Relationship Id="rId117" Type="http://schemas.openxmlformats.org/officeDocument/2006/relationships/hyperlink" Target="https://podminky.urs.cz/item/CS_URS_2026_01/949121812" TargetMode="External" /><Relationship Id="rId118" Type="http://schemas.openxmlformats.org/officeDocument/2006/relationships/hyperlink" Target="https://podminky.urs.cz/item/CS_URS_2026_01/949121212" TargetMode="External" /><Relationship Id="rId119" Type="http://schemas.openxmlformats.org/officeDocument/2006/relationships/hyperlink" Target="https://podminky.urs.cz/item/CS_URS_2026_01/949121112" TargetMode="External" /><Relationship Id="rId120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94103000" TargetMode="External" /><Relationship Id="rId2" Type="http://schemas.openxmlformats.org/officeDocument/2006/relationships/hyperlink" Target="https://podminky.urs.cz/item/CS_URS_2026_01/071002000" TargetMode="External" /><Relationship Id="rId3" Type="http://schemas.openxmlformats.org/officeDocument/2006/relationships/hyperlink" Target="https://podminky.urs.cz/item/CS_URS_2026_01/045303000" TargetMode="External" /><Relationship Id="rId4" Type="http://schemas.openxmlformats.org/officeDocument/2006/relationships/hyperlink" Target="https://podminky.urs.cz/item/CS_URS_2026_01/045203000" TargetMode="External" /><Relationship Id="rId5" Type="http://schemas.openxmlformats.org/officeDocument/2006/relationships/hyperlink" Target="https://podminky.urs.cz/item/CS_URS_2026_01/030001000" TargetMode="External" /><Relationship Id="rId6" Type="http://schemas.openxmlformats.org/officeDocument/2006/relationships/printerSettings" Target="../printerSettings/printerSettings2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24" customWidth="1"/>
    <col min="2" max="2" width="1.4765625" style="25" customWidth="1"/>
    <col min="3" max="3" width="3.4960938" style="25" customWidth="1"/>
    <col min="4" max="33" width="2.2851562" style="25" customWidth="1"/>
    <col min="34" max="34" width="2.8242188" style="25" customWidth="1"/>
    <col min="35" max="35" width="27.171875" style="25" customWidth="1"/>
    <col min="36" max="37" width="2.1523438" style="25" customWidth="1"/>
    <col min="38" max="38" width="7.1289062" style="25" customWidth="1"/>
    <col min="39" max="39" width="2.8242188" style="25" customWidth="1"/>
    <col min="40" max="40" width="11.433594" style="25" customWidth="1"/>
    <col min="41" max="41" width="6.4570312" style="25" customWidth="1"/>
    <col min="42" max="42" width="3.4960938" style="25" customWidth="1"/>
    <col min="43" max="43" width="13.449219" style="25" customWidth="1"/>
    <col min="44" max="44" width="11.703125" style="25" customWidth="1"/>
    <col min="45" max="47" width="22.195312" style="25" hidden="1" customWidth="1"/>
    <col min="48" max="49" width="18.5625" style="25" hidden="1" customWidth="1"/>
    <col min="50" max="51" width="21.386719" style="25" hidden="1" customWidth="1"/>
    <col min="52" max="52" width="18.5625" style="25" hidden="1" customWidth="1"/>
    <col min="53" max="53" width="16.410156" style="25" hidden="1" customWidth="1"/>
    <col min="54" max="54" width="21.386719" style="25" hidden="1" customWidth="1"/>
    <col min="55" max="55" width="18.5625" style="25" hidden="1" customWidth="1"/>
    <col min="56" max="56" width="16.410156" style="25" hidden="1" customWidth="1"/>
    <col min="57" max="57" width="66.453125" style="25" customWidth="1"/>
    <col min="58" max="70" width="9.144531" style="25" customWidth="1"/>
    <col min="71" max="91" width="9.144531" style="25" hidden="1" customWidth="1"/>
    <col min="92" max="92" width="109.63672" style="25" hidden="1" customWidth="1"/>
    <col min="93" max="93" width="31.074219" style="25" hidden="1" customWidth="1"/>
    <col min="94" max="95" width="51.65625" style="25" hidden="1" customWidth="1"/>
    <col min="96" max="16384" width="9.144531" style="25" customWidth="1"/>
  </cols>
  <sheetData>
    <row r="1">
      <c r="A1" s="26" t="s">
        <v>0</v>
      </c>
      <c r="AZ1" s="27" t="s">
        <v>1</v>
      </c>
      <c r="BA1" s="27" t="s">
        <v>2</v>
      </c>
      <c r="BB1" s="27" t="s">
        <v>3</v>
      </c>
      <c r="BT1" s="27"/>
      <c r="BU1" s="27" t="b">
        <v>0</v>
      </c>
      <c r="BV1" s="27" t="s">
        <v>4</v>
      </c>
    </row>
    <row r="2" ht="37" customHeight="1">
      <c r="AR2" s="28" t="s">
        <v>5</v>
      </c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S2" s="29">
        <v>0.01</v>
      </c>
      <c r="BT2" s="29">
        <v>21</v>
      </c>
    </row>
    <row r="3" ht="7" customHeight="1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2"/>
      <c r="BS3" s="29">
        <v>0.01</v>
      </c>
      <c r="BT3" s="29">
        <v>12</v>
      </c>
    </row>
    <row r="4" ht="25" customHeight="1">
      <c r="B4" s="32"/>
      <c r="D4" s="33" t="s">
        <v>6</v>
      </c>
      <c r="AR4" s="32"/>
      <c r="AS4" s="34" t="s">
        <v>7</v>
      </c>
      <c r="BE4" s="35" t="s">
        <v>8</v>
      </c>
      <c r="BS4" s="29">
        <v>0.001</v>
      </c>
    </row>
    <row r="5" ht="12" customHeight="1">
      <c r="B5" s="32"/>
      <c r="D5" s="36" t="s">
        <v>9</v>
      </c>
      <c r="K5" s="37" t="s">
        <v>10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R5" s="32"/>
      <c r="BE5" s="38" t="s">
        <v>11</v>
      </c>
      <c r="BS5" s="29">
        <v>0.01</v>
      </c>
    </row>
    <row r="6" ht="37" customHeight="1">
      <c r="B6" s="32"/>
      <c r="D6" s="39" t="s">
        <v>12</v>
      </c>
      <c r="K6" s="40" t="s">
        <v>13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R6" s="32"/>
      <c r="BE6" s="41"/>
      <c r="BS6" s="29">
        <v>0.01</v>
      </c>
    </row>
    <row r="7" ht="12" customHeight="1">
      <c r="B7" s="32"/>
      <c r="D7" s="42" t="s">
        <v>14</v>
      </c>
      <c r="K7" s="37"/>
      <c r="AK7" s="42" t="s">
        <v>15</v>
      </c>
      <c r="AN7" s="43" t="s">
        <v>16</v>
      </c>
      <c r="AR7" s="32"/>
      <c r="BE7" s="41"/>
      <c r="BS7" s="29">
        <v>0.01</v>
      </c>
    </row>
    <row r="8" ht="12" customHeight="1">
      <c r="B8" s="32"/>
      <c r="D8" s="42" t="s">
        <v>17</v>
      </c>
      <c r="K8" s="37" t="s">
        <v>18</v>
      </c>
      <c r="AK8" s="42" t="s">
        <v>19</v>
      </c>
      <c r="AN8" s="44">
        <v>46133</v>
      </c>
      <c r="AR8" s="32"/>
      <c r="BE8" s="41"/>
      <c r="BS8" s="29">
        <v>0.01</v>
      </c>
    </row>
    <row r="9" ht="14.5" customHeight="1">
      <c r="B9" s="32"/>
      <c r="AR9" s="32"/>
      <c r="BE9" s="41"/>
      <c r="BS9" s="29">
        <v>0.01</v>
      </c>
    </row>
    <row r="10" ht="12" customHeight="1">
      <c r="B10" s="32"/>
      <c r="D10" s="42" t="s">
        <v>20</v>
      </c>
      <c r="AK10" s="42" t="s">
        <v>21</v>
      </c>
      <c r="AN10" s="45" t="s">
        <v>22</v>
      </c>
      <c r="AR10" s="32"/>
      <c r="BE10" s="41"/>
      <c r="BS10" s="29">
        <v>0.01</v>
      </c>
    </row>
    <row r="11" ht="18.4" customHeight="1">
      <c r="B11" s="32"/>
      <c r="E11" s="45" t="s">
        <v>23</v>
      </c>
      <c r="F11" s="46"/>
      <c r="G11" s="46"/>
      <c r="H11" s="46"/>
      <c r="I11" s="46"/>
      <c r="J11" s="46"/>
      <c r="K11" s="46"/>
      <c r="AK11" s="42" t="s">
        <v>24</v>
      </c>
      <c r="AN11" s="45" t="s">
        <v>25</v>
      </c>
      <c r="AR11" s="32"/>
      <c r="BE11" s="41"/>
      <c r="BS11" s="29">
        <v>0.01</v>
      </c>
    </row>
    <row r="12" ht="7" customHeight="1">
      <c r="B12" s="32"/>
      <c r="AR12" s="32"/>
      <c r="BE12" s="41"/>
      <c r="BS12" s="29">
        <v>0.01</v>
      </c>
    </row>
    <row r="13" ht="12" customHeight="1">
      <c r="B13" s="32"/>
      <c r="D13" s="42" t="s">
        <v>26</v>
      </c>
      <c r="AK13" s="42" t="s">
        <v>21</v>
      </c>
      <c r="AN13" s="47" t="s">
        <v>27</v>
      </c>
      <c r="AR13" s="32"/>
      <c r="BE13" s="41"/>
      <c r="BS13" s="29">
        <v>0.01</v>
      </c>
    </row>
    <row r="14">
      <c r="B14" s="32"/>
      <c r="E14" s="47" t="s">
        <v>27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K14" s="42" t="s">
        <v>24</v>
      </c>
      <c r="AN14" s="47" t="s">
        <v>27</v>
      </c>
      <c r="AR14" s="32"/>
      <c r="BE14" s="41"/>
      <c r="BS14" s="29">
        <v>0.01</v>
      </c>
    </row>
    <row r="15" ht="7" customHeight="1">
      <c r="B15" s="32"/>
      <c r="AR15" s="32"/>
      <c r="BE15" s="41"/>
      <c r="BS15" s="29" t="b">
        <v>0</v>
      </c>
    </row>
    <row r="16" ht="12" customHeight="1">
      <c r="B16" s="32"/>
      <c r="D16" s="42" t="s">
        <v>28</v>
      </c>
      <c r="AK16" s="42" t="s">
        <v>21</v>
      </c>
      <c r="AN16" s="37" t="s">
        <v>16</v>
      </c>
      <c r="AR16" s="32"/>
      <c r="BE16" s="41"/>
      <c r="BS16" s="29" t="b">
        <v>0</v>
      </c>
    </row>
    <row r="17" ht="18.4" customHeight="1">
      <c r="B17" s="32"/>
      <c r="E17" s="37" t="s">
        <v>16</v>
      </c>
      <c r="AK17" s="42" t="s">
        <v>24</v>
      </c>
      <c r="AN17" s="37" t="s">
        <v>16</v>
      </c>
      <c r="AR17" s="32"/>
      <c r="BE17" s="41"/>
      <c r="BS17" s="29" t="b">
        <v>0</v>
      </c>
    </row>
    <row r="18" ht="7" customHeight="1">
      <c r="B18" s="32"/>
      <c r="AR18" s="32"/>
      <c r="BE18" s="41"/>
      <c r="BS18" s="29">
        <v>0.01</v>
      </c>
    </row>
    <row r="19" ht="12" customHeight="1">
      <c r="B19" s="32"/>
      <c r="D19" s="42" t="s">
        <v>29</v>
      </c>
      <c r="AK19" s="42" t="s">
        <v>21</v>
      </c>
      <c r="AN19" s="37" t="s">
        <v>16</v>
      </c>
      <c r="AR19" s="32"/>
      <c r="BE19" s="41"/>
      <c r="BS19" s="29">
        <v>0.01</v>
      </c>
    </row>
    <row r="20" ht="18.4" customHeight="1">
      <c r="B20" s="32"/>
      <c r="E20" s="37" t="s">
        <v>16</v>
      </c>
      <c r="AK20" s="42" t="s">
        <v>24</v>
      </c>
      <c r="AN20" s="37" t="s">
        <v>16</v>
      </c>
      <c r="AR20" s="32"/>
      <c r="BE20" s="41"/>
      <c r="BS20" s="29" t="b">
        <v>1</v>
      </c>
    </row>
    <row r="21" ht="7" customHeight="1">
      <c r="B21" s="32"/>
      <c r="AR21" s="32"/>
      <c r="BE21" s="41"/>
      <c r="BS21" s="25" t="b">
        <v>0</v>
      </c>
    </row>
    <row r="22" ht="12" customHeight="1">
      <c r="B22" s="32"/>
      <c r="D22" s="42" t="s">
        <v>30</v>
      </c>
      <c r="AR22" s="32"/>
      <c r="BE22" s="41"/>
    </row>
    <row r="23">
      <c r="B23" s="3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R23" s="32"/>
      <c r="BE23" s="41"/>
      <c r="CN23" s="48"/>
    </row>
    <row r="24" ht="7" customHeight="1">
      <c r="B24" s="32"/>
      <c r="AR24" s="32"/>
      <c r="BE24" s="41"/>
    </row>
    <row r="25" ht="7" customHeight="1">
      <c r="B25" s="32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R25" s="32"/>
      <c r="BE25" s="41"/>
    </row>
    <row r="26" s="1" customFormat="1" ht="25.9" customHeight="1">
      <c r="A26" s="50"/>
      <c r="B26" s="51"/>
      <c r="D26" s="52" t="s">
        <v>31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5">
        <f>ROUND(AG90,2)</f>
        <v>0</v>
      </c>
      <c r="AL26" s="55"/>
      <c r="AM26" s="55"/>
      <c r="AN26" s="55"/>
      <c r="AO26" s="55"/>
      <c r="AR26" s="51"/>
      <c r="BE26" s="41"/>
    </row>
    <row r="27" s="1" customFormat="1" ht="7" customHeight="1">
      <c r="A27" s="50"/>
      <c r="B27" s="51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R27" s="51"/>
      <c r="BE27" s="41"/>
    </row>
    <row r="28" s="1" customFormat="1">
      <c r="A28" s="50"/>
      <c r="B28" s="51"/>
      <c r="L28" s="57" t="s">
        <v>32</v>
      </c>
      <c r="M28" s="57"/>
      <c r="N28" s="57"/>
      <c r="O28" s="57"/>
      <c r="P28" s="57"/>
      <c r="W28" s="58" t="s">
        <v>33</v>
      </c>
      <c r="X28" s="58"/>
      <c r="Y28" s="58"/>
      <c r="Z28" s="58"/>
      <c r="AA28" s="58"/>
      <c r="AB28" s="58"/>
      <c r="AC28" s="58"/>
      <c r="AD28" s="58"/>
      <c r="AE28" s="58"/>
      <c r="AF28" s="56"/>
      <c r="AG28" s="56"/>
      <c r="AH28" s="56"/>
      <c r="AI28" s="56"/>
      <c r="AJ28" s="56"/>
      <c r="AK28" s="58" t="s">
        <v>34</v>
      </c>
      <c r="AL28" s="57"/>
      <c r="AM28" s="57"/>
      <c r="AN28" s="57"/>
      <c r="AO28" s="57"/>
      <c r="AR28" s="51"/>
      <c r="BE28" s="41"/>
    </row>
    <row r="29" s="2" customFormat="1" ht="14.5" customHeight="1">
      <c r="A29" s="59"/>
      <c r="B29" s="60"/>
      <c r="D29" s="42" t="s">
        <v>35</v>
      </c>
      <c r="F29" s="42" t="s">
        <v>36</v>
      </c>
      <c r="L29" s="61">
        <v>0.12</v>
      </c>
      <c r="M29" s="61"/>
      <c r="N29" s="61"/>
      <c r="O29" s="61"/>
      <c r="P29" s="61"/>
      <c r="W29" s="62">
        <f>ROUND(BA90,2)</f>
        <v>0</v>
      </c>
      <c r="X29" s="62"/>
      <c r="Y29" s="62"/>
      <c r="Z29" s="62"/>
      <c r="AA29" s="62"/>
      <c r="AB29" s="62"/>
      <c r="AC29" s="62"/>
      <c r="AD29" s="62"/>
      <c r="AE29" s="62"/>
      <c r="AF29" s="63"/>
      <c r="AG29" s="63"/>
      <c r="AH29" s="63"/>
      <c r="AI29" s="63"/>
      <c r="AJ29" s="63"/>
      <c r="AK29" s="62">
        <f>ROUND(AW90,2)</f>
        <v>0</v>
      </c>
      <c r="AL29" s="62"/>
      <c r="AM29" s="62"/>
      <c r="AN29" s="62"/>
      <c r="AO29" s="62"/>
      <c r="AR29" s="60"/>
      <c r="BE29" s="41"/>
    </row>
    <row r="30" s="1" customFormat="1" ht="7" customHeight="1">
      <c r="A30" s="50"/>
      <c r="B30" s="51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R30" s="51"/>
      <c r="BE30" s="41"/>
    </row>
    <row r="31" s="1" customFormat="1" ht="25.9" customHeight="1">
      <c r="A31" s="50"/>
      <c r="B31" s="51"/>
      <c r="C31" s="64"/>
      <c r="D31" s="65" t="s">
        <v>37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 t="s">
        <v>38</v>
      </c>
      <c r="U31" s="66"/>
      <c r="V31" s="66"/>
      <c r="W31" s="68"/>
      <c r="X31" s="69" t="s">
        <v>39</v>
      </c>
      <c r="Y31" s="69"/>
      <c r="Z31" s="69"/>
      <c r="AA31" s="69"/>
      <c r="AB31" s="69"/>
      <c r="AC31" s="68"/>
      <c r="AD31" s="68"/>
      <c r="AE31" s="68"/>
      <c r="AF31" s="68"/>
      <c r="AG31" s="68"/>
      <c r="AH31" s="68"/>
      <c r="AI31" s="68"/>
      <c r="AJ31" s="68"/>
      <c r="AK31" s="70">
        <f>SUM(AK26:AK29)</f>
        <v>0</v>
      </c>
      <c r="AL31" s="70"/>
      <c r="AM31" s="70"/>
      <c r="AN31" s="70"/>
      <c r="AO31" s="71"/>
      <c r="AP31" s="64"/>
      <c r="AQ31" s="64"/>
      <c r="AR31" s="51"/>
    </row>
    <row r="32" s="1" customFormat="1" ht="7" customHeight="1">
      <c r="A32" s="50"/>
      <c r="B32" s="51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R32" s="51"/>
    </row>
    <row r="33" s="1" customFormat="1" ht="14.5" customHeight="1">
      <c r="A33" s="50"/>
      <c r="B33" s="51"/>
      <c r="AR33" s="51"/>
    </row>
    <row r="34" ht="14.5" customHeight="1">
      <c r="B34" s="32"/>
      <c r="AR34" s="32"/>
    </row>
    <row r="35" ht="14.5" customHeight="1">
      <c r="B35" s="32"/>
      <c r="AR35" s="32"/>
    </row>
    <row r="36" ht="14.5" customHeight="1">
      <c r="B36" s="32"/>
      <c r="AR36" s="32"/>
    </row>
    <row r="37" ht="14.5" customHeight="1">
      <c r="B37" s="32"/>
      <c r="AR37" s="32"/>
    </row>
    <row r="38" ht="14.5" customHeight="1">
      <c r="B38" s="32"/>
      <c r="AR38" s="32"/>
    </row>
    <row r="39" ht="14.5" customHeight="1">
      <c r="B39" s="32"/>
      <c r="AR39" s="32"/>
    </row>
    <row r="40" ht="14.5" customHeight="1">
      <c r="B40" s="32"/>
      <c r="AR40" s="32"/>
    </row>
    <row r="41" ht="14.5" customHeight="1">
      <c r="B41" s="32"/>
      <c r="AR41" s="32"/>
    </row>
    <row r="42" ht="14.5" customHeight="1">
      <c r="B42" s="32"/>
      <c r="AR42" s="32"/>
    </row>
    <row r="43" ht="14.5" customHeight="1">
      <c r="B43" s="32"/>
      <c r="AR43" s="32"/>
    </row>
    <row r="44" ht="14.5" customHeight="1">
      <c r="B44" s="32"/>
      <c r="AR44" s="32"/>
    </row>
    <row r="45" s="1" customFormat="1" ht="14.5" customHeight="1">
      <c r="A45" s="50"/>
      <c r="B45" s="51"/>
      <c r="D45" s="72" t="s">
        <v>28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2" t="s">
        <v>29</v>
      </c>
      <c r="AI45" s="73"/>
      <c r="AJ45" s="73"/>
      <c r="AK45" s="73"/>
      <c r="AL45" s="73"/>
      <c r="AM45" s="73"/>
      <c r="AN45" s="73"/>
      <c r="AO45" s="73"/>
      <c r="AR45" s="51"/>
    </row>
    <row r="46" ht="11.25" customHeight="1">
      <c r="B46" s="32"/>
      <c r="AR46" s="32"/>
    </row>
    <row r="47" ht="11.25" customHeight="1">
      <c r="B47" s="32"/>
      <c r="AR47" s="32"/>
    </row>
    <row r="48" ht="11.25" customHeight="1">
      <c r="B48" s="32"/>
      <c r="AR48" s="32"/>
    </row>
    <row r="49" ht="11.25" customHeight="1">
      <c r="B49" s="32"/>
      <c r="AR49" s="32"/>
    </row>
    <row r="50" ht="11.25" customHeight="1">
      <c r="B50" s="32"/>
      <c r="AR50" s="32"/>
    </row>
    <row r="51" ht="11.25" customHeight="1">
      <c r="B51" s="32"/>
      <c r="AR51" s="32"/>
    </row>
    <row r="52" ht="11.25" customHeight="1">
      <c r="B52" s="32"/>
      <c r="AR52" s="32"/>
    </row>
    <row r="53" ht="11.25" customHeight="1">
      <c r="B53" s="32"/>
      <c r="AR53" s="32"/>
    </row>
    <row r="54" ht="11.25" customHeight="1">
      <c r="B54" s="32"/>
      <c r="AR54" s="32"/>
    </row>
    <row r="55" ht="11.25" customHeight="1">
      <c r="B55" s="32"/>
      <c r="AR55" s="32"/>
    </row>
    <row r="56" s="1" customFormat="1" ht="11.25" customHeight="1">
      <c r="A56" s="50"/>
      <c r="B56" s="51"/>
      <c r="D56" s="74" t="s">
        <v>40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74" t="s">
        <v>41</v>
      </c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74" t="s">
        <v>40</v>
      </c>
      <c r="AI56" s="53"/>
      <c r="AJ56" s="53"/>
      <c r="AK56" s="53"/>
      <c r="AL56" s="53"/>
      <c r="AM56" s="74" t="s">
        <v>41</v>
      </c>
      <c r="AN56" s="53"/>
      <c r="AO56" s="53"/>
      <c r="AR56" s="51"/>
    </row>
    <row r="57" ht="11.25" customHeight="1">
      <c r="B57" s="32"/>
      <c r="AR57" s="32"/>
    </row>
    <row r="58" ht="11.25" customHeight="1">
      <c r="B58" s="32"/>
      <c r="AR58" s="32"/>
    </row>
    <row r="59" ht="11.25" customHeight="1">
      <c r="B59" s="32"/>
      <c r="AR59" s="32"/>
    </row>
    <row r="60" s="1" customFormat="1" ht="11.25" customHeight="1">
      <c r="A60" s="50"/>
      <c r="B60" s="51"/>
      <c r="D60" s="72" t="s">
        <v>20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2" t="s">
        <v>26</v>
      </c>
      <c r="AI60" s="73"/>
      <c r="AJ60" s="73"/>
      <c r="AK60" s="73"/>
      <c r="AL60" s="73"/>
      <c r="AM60" s="73"/>
      <c r="AN60" s="73"/>
      <c r="AO60" s="73"/>
      <c r="AR60" s="51"/>
    </row>
    <row r="61" ht="11.25" customHeight="1">
      <c r="B61" s="32"/>
      <c r="AR61" s="32"/>
    </row>
    <row r="62" ht="11.25" customHeight="1">
      <c r="B62" s="32"/>
      <c r="AR62" s="32"/>
    </row>
    <row r="63" ht="11.25" customHeight="1">
      <c r="B63" s="32"/>
      <c r="AR63" s="32"/>
    </row>
    <row r="64" ht="11.25" customHeight="1">
      <c r="B64" s="32"/>
      <c r="AR64" s="32"/>
    </row>
    <row r="65" ht="11.25" customHeight="1">
      <c r="B65" s="32"/>
      <c r="AR65" s="32"/>
    </row>
    <row r="66" ht="11.25" customHeight="1">
      <c r="B66" s="32"/>
      <c r="AR66" s="32"/>
    </row>
    <row r="67" ht="11.25" customHeight="1">
      <c r="B67" s="32"/>
      <c r="AR67" s="32"/>
    </row>
    <row r="68" ht="11.25" customHeight="1">
      <c r="B68" s="32"/>
      <c r="AR68" s="32"/>
    </row>
    <row r="69" ht="11.25" customHeight="1">
      <c r="B69" s="32"/>
      <c r="AR69" s="32"/>
    </row>
    <row r="70" ht="11.25" customHeight="1">
      <c r="B70" s="32"/>
      <c r="AR70" s="32"/>
    </row>
    <row r="71" s="1" customFormat="1" ht="11.25" customHeight="1">
      <c r="A71" s="50"/>
      <c r="B71" s="51"/>
      <c r="D71" s="74" t="s">
        <v>40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74" t="s">
        <v>41</v>
      </c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74" t="s">
        <v>40</v>
      </c>
      <c r="AI71" s="53"/>
      <c r="AJ71" s="53"/>
      <c r="AK71" s="53"/>
      <c r="AL71" s="53"/>
      <c r="AM71" s="74" t="s">
        <v>41</v>
      </c>
      <c r="AN71" s="53"/>
      <c r="AO71" s="53"/>
      <c r="AR71" s="51"/>
    </row>
    <row r="72" s="1" customFormat="1" ht="11.25" customHeight="1">
      <c r="A72" s="50"/>
      <c r="B72" s="51"/>
      <c r="AR72" s="51"/>
    </row>
    <row r="73" s="1" customFormat="1" ht="7" customHeight="1">
      <c r="A73" s="50"/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51"/>
    </row>
    <row r="77" s="1" customFormat="1" ht="7" customHeight="1">
      <c r="A77" s="50"/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51"/>
    </row>
    <row r="78" s="1" customFormat="1" ht="25" customHeight="1">
      <c r="A78" s="50"/>
      <c r="B78" s="51"/>
      <c r="C78" s="33" t="s">
        <v>42</v>
      </c>
      <c r="AR78" s="51"/>
    </row>
    <row r="79" s="1" customFormat="1" ht="7" customHeight="1">
      <c r="A79" s="50"/>
      <c r="B79" s="51"/>
      <c r="AR79" s="51"/>
    </row>
    <row r="80" s="3" customFormat="1" ht="12" customHeight="1">
      <c r="A80" s="79"/>
      <c r="B80" s="80"/>
      <c r="C80" s="42" t="s">
        <v>43</v>
      </c>
      <c r="L80" s="3" t="str">
        <f>K5</f>
        <v>202602</v>
      </c>
      <c r="AR80" s="80"/>
    </row>
    <row r="81" s="4" customFormat="1" ht="37" customHeight="1">
      <c r="A81" s="81"/>
      <c r="B81" s="82"/>
      <c r="C81" s="83" t="s">
        <v>12</v>
      </c>
      <c r="L81" s="84" t="str">
        <f>K6</f>
        <v>Oprava bytu č. 1 v objektu Bohdanečská 249, Vinoř</v>
      </c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R81" s="82"/>
    </row>
    <row r="82" s="1" customFormat="1" ht="7" customHeight="1">
      <c r="A82" s="50"/>
      <c r="B82" s="51"/>
      <c r="AR82" s="51"/>
    </row>
    <row r="83" s="1" customFormat="1" ht="12" customHeight="1">
      <c r="A83" s="50"/>
      <c r="B83" s="51"/>
      <c r="C83" s="42" t="s">
        <v>17</v>
      </c>
      <c r="L83" s="85" t="str">
        <f>IF(K8="","",K8)</f>
        <v>Bohdanečská 249, 190 17 Praha-Vinoř</v>
      </c>
      <c r="AI83" s="42" t="s">
        <v>19</v>
      </c>
      <c r="AM83" s="43">
        <f>AN8</f>
        <v>46133</v>
      </c>
      <c r="AN83" s="43"/>
      <c r="AR83" s="51"/>
    </row>
    <row r="84" s="1" customFormat="1" ht="7" customHeight="1">
      <c r="A84" s="50"/>
      <c r="B84" s="51"/>
      <c r="AR84" s="51"/>
    </row>
    <row r="85" s="1" customFormat="1">
      <c r="A85" s="50"/>
      <c r="B85" s="51"/>
      <c r="C85" s="42" t="s">
        <v>20</v>
      </c>
      <c r="L85" s="3" t="str">
        <f>IF(E11= "","",E11)</f>
        <v>Městská část Praha-Vinoř</v>
      </c>
      <c r="AI85" s="42" t="s">
        <v>28</v>
      </c>
      <c r="AM85" s="86" t="str">
        <f>IF($E17="","",$E17)</f>
        <v/>
      </c>
      <c r="AN85" s="86"/>
      <c r="AO85" s="86"/>
      <c r="AP85" s="86"/>
      <c r="AR85" s="51"/>
      <c r="AS85" s="87" t="s">
        <v>44</v>
      </c>
      <c r="AT85" s="88"/>
      <c r="AU85" s="89"/>
      <c r="AV85" s="89"/>
      <c r="AW85" s="89"/>
      <c r="AX85" s="89"/>
      <c r="AY85" s="89"/>
      <c r="AZ85" s="89"/>
      <c r="BA85" s="89"/>
      <c r="BB85" s="89"/>
      <c r="BC85" s="89"/>
      <c r="BD85" s="90"/>
      <c r="CO85" s="86" t="str">
        <f>IF($E17="","",$E17)</f>
        <v/>
      </c>
    </row>
    <row r="86" s="1" customFormat="1">
      <c r="A86" s="50"/>
      <c r="B86" s="51"/>
      <c r="C86" s="42" t="s">
        <v>26</v>
      </c>
      <c r="L86" s="3" t="str">
        <f>IF(E14="Vyplň údaj","",E14)</f>
        <v/>
      </c>
      <c r="AI86" s="42" t="s">
        <v>29</v>
      </c>
      <c r="AM86" s="86" t="str">
        <f>IF($E20="","",$E20)</f>
        <v/>
      </c>
      <c r="AN86" s="86"/>
      <c r="AO86" s="86"/>
      <c r="AP86" s="86"/>
      <c r="AR86" s="51"/>
      <c r="AS86" s="91"/>
      <c r="AT86" s="92"/>
      <c r="BD86" s="93"/>
      <c r="CO86" s="86" t="str">
        <f>IF($E20="","",$E20)</f>
        <v/>
      </c>
    </row>
    <row r="87" s="1" customFormat="1" ht="10.9" customHeight="1">
      <c r="A87" s="50"/>
      <c r="B87" s="51"/>
      <c r="AR87" s="51"/>
      <c r="AS87" s="91"/>
      <c r="AT87" s="92"/>
      <c r="BD87" s="93"/>
    </row>
    <row r="88" s="1" customFormat="1" ht="29.25" customHeight="1">
      <c r="A88" s="94"/>
      <c r="B88" s="51"/>
      <c r="C88" s="95" t="s">
        <v>43</v>
      </c>
      <c r="D88" s="96"/>
      <c r="E88" s="96"/>
      <c r="F88" s="96"/>
      <c r="G88" s="96"/>
      <c r="H88" s="97"/>
      <c r="I88" s="96" t="s">
        <v>45</v>
      </c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8" t="s">
        <v>46</v>
      </c>
      <c r="AH88" s="98"/>
      <c r="AI88" s="98"/>
      <c r="AJ88" s="98"/>
      <c r="AK88" s="98"/>
      <c r="AL88" s="98"/>
      <c r="AM88" s="98"/>
      <c r="AN88" s="96" t="s">
        <v>47</v>
      </c>
      <c r="AO88" s="96"/>
      <c r="AP88" s="96"/>
      <c r="AQ88" s="99" t="s">
        <v>48</v>
      </c>
      <c r="AR88" s="93"/>
      <c r="AS88" s="100" t="s">
        <v>49</v>
      </c>
      <c r="AT88" s="101" t="s">
        <v>50</v>
      </c>
      <c r="AU88" s="101" t="s">
        <v>51</v>
      </c>
      <c r="AV88" s="101" t="s">
        <v>52</v>
      </c>
      <c r="AW88" s="101" t="s">
        <v>53</v>
      </c>
      <c r="AX88" s="101" t="s">
        <v>54</v>
      </c>
      <c r="AY88" s="101" t="s">
        <v>55</v>
      </c>
      <c r="AZ88" s="101" t="s">
        <v>56</v>
      </c>
      <c r="BA88" s="101" t="s">
        <v>57</v>
      </c>
      <c r="BB88" s="101" t="s">
        <v>58</v>
      </c>
      <c r="BC88" s="101" t="s">
        <v>59</v>
      </c>
      <c r="BD88" s="102" t="s">
        <v>60</v>
      </c>
    </row>
    <row r="89" s="1" customFormat="1" ht="10.9" customHeight="1">
      <c r="A89" s="94"/>
      <c r="B89" s="51"/>
      <c r="AQ89" s="73"/>
      <c r="AR89" s="103"/>
      <c r="AS89" s="104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90"/>
    </row>
    <row r="90" s="5" customFormat="1" ht="32.5" customHeight="1">
      <c r="A90" s="105"/>
      <c r="B90" s="106"/>
      <c r="C90" s="107" t="s">
        <v>61</v>
      </c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9">
        <f>AG91 + AG92</f>
        <v>0</v>
      </c>
      <c r="AH90" s="109"/>
      <c r="AI90" s="109"/>
      <c r="AJ90" s="109"/>
      <c r="AK90" s="109"/>
      <c r="AL90" s="109"/>
      <c r="AM90" s="109"/>
      <c r="AN90" s="110">
        <f>AG90 + AT90</f>
        <v>0</v>
      </c>
      <c r="AO90" s="110"/>
      <c r="AP90" s="110"/>
      <c r="AQ90" s="111" t="s">
        <v>16</v>
      </c>
      <c r="AR90" s="106"/>
      <c r="AS90" s="112">
        <f>AS91 + AS92</f>
        <v>0</v>
      </c>
      <c r="AT90" s="113">
        <f>AV90+AW90</f>
        <v>0</v>
      </c>
      <c r="AU90" s="114">
        <f>ROUND(AU91 + AU92,3)</f>
        <v>0</v>
      </c>
      <c r="AV90" s="113">
        <f>0</f>
        <v>0</v>
      </c>
      <c r="AW90" s="113">
        <f>ROUND(L29 * BA90,2)</f>
        <v>0</v>
      </c>
      <c r="AX90" s="113">
        <f>0</f>
        <v>0</v>
      </c>
      <c r="AY90" s="113">
        <f>0</f>
        <v>0</v>
      </c>
      <c r="AZ90" s="113">
        <f>AZ91 + AZ92</f>
        <v>0</v>
      </c>
      <c r="BA90" s="113">
        <f>BA91 + BA92</f>
        <v>0</v>
      </c>
      <c r="BB90" s="113">
        <f>BB91 + BB92</f>
        <v>0</v>
      </c>
      <c r="BC90" s="113">
        <f>BC91 + BC92</f>
        <v>0</v>
      </c>
      <c r="BD90" s="115">
        <f>BD91 + BD92</f>
        <v>0</v>
      </c>
      <c r="BS90" s="116" t="s">
        <v>62</v>
      </c>
      <c r="BT90" s="116">
        <v>0</v>
      </c>
      <c r="BU90" s="117" t="s">
        <v>63</v>
      </c>
      <c r="BV90" s="116" t="s">
        <v>64</v>
      </c>
      <c r="BW90" s="116" t="s">
        <v>65</v>
      </c>
      <c r="BX90" s="116" t="s">
        <v>66</v>
      </c>
      <c r="CL90" s="116" t="s">
        <v>16</v>
      </c>
    </row>
    <row r="91" s="6" customFormat="1" ht="18.75">
      <c r="A91" s="118" t="s">
        <v>67</v>
      </c>
      <c r="B91" s="119"/>
      <c r="C91" s="120"/>
      <c r="D91" s="121" t="s">
        <v>68</v>
      </c>
      <c r="E91" s="121"/>
      <c r="F91" s="121"/>
      <c r="G91" s="121"/>
      <c r="H91" s="121"/>
      <c r="I91" s="122"/>
      <c r="J91" s="123" t="s">
        <v>69</v>
      </c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4">
        <f>'01 - SO'!J30</f>
        <v>0</v>
      </c>
      <c r="AH91" s="124"/>
      <c r="AI91" s="124"/>
      <c r="AJ91" s="124"/>
      <c r="AK91" s="124"/>
      <c r="AL91" s="124"/>
      <c r="AM91" s="124"/>
      <c r="AN91" s="125">
        <f>AG91 + AT91</f>
        <v>0</v>
      </c>
      <c r="AO91" s="125"/>
      <c r="AP91" s="125"/>
      <c r="AQ91" s="126" t="s">
        <v>70</v>
      </c>
      <c r="AR91" s="127"/>
      <c r="AS91" s="128">
        <v>0</v>
      </c>
      <c r="AT91" s="129">
        <f>AV91 + AW91</f>
        <v>0</v>
      </c>
      <c r="AU91" s="130">
        <f>'01 - SO'!P88</f>
        <v>0</v>
      </c>
      <c r="AV91" s="129">
        <f>0</f>
        <v>0</v>
      </c>
      <c r="AW91" s="129">
        <f>ROUND(L29 * BA91,2)</f>
        <v>0</v>
      </c>
      <c r="AX91" s="129">
        <f>0</f>
        <v>0</v>
      </c>
      <c r="AY91" s="129">
        <f>0</f>
        <v>0</v>
      </c>
      <c r="AZ91" s="129">
        <v>0</v>
      </c>
      <c r="BA91" s="131">
        <f>'01 - SO'!F33</f>
        <v>0</v>
      </c>
      <c r="BB91" s="129">
        <v>0</v>
      </c>
      <c r="BC91" s="129">
        <v>0</v>
      </c>
      <c r="BD91" s="132">
        <v>0</v>
      </c>
      <c r="BS91" s="133"/>
      <c r="BT91" s="133">
        <v>1</v>
      </c>
      <c r="BU91" s="134"/>
      <c r="BV91" s="133" t="s">
        <v>64</v>
      </c>
      <c r="BW91" s="133" t="s">
        <v>71</v>
      </c>
      <c r="BX91" s="133" t="s">
        <v>65</v>
      </c>
      <c r="CL91" s="133" t="s">
        <v>16</v>
      </c>
      <c r="CM91" s="6">
        <v>1</v>
      </c>
      <c r="CP91" s="123" t="s">
        <v>69</v>
      </c>
    </row>
    <row r="92" s="6" customFormat="1" ht="18.75">
      <c r="A92" s="118" t="s">
        <v>67</v>
      </c>
      <c r="B92" s="119"/>
      <c r="C92" s="120"/>
      <c r="D92" s="121" t="s">
        <v>72</v>
      </c>
      <c r="E92" s="121"/>
      <c r="F92" s="121"/>
      <c r="G92" s="121"/>
      <c r="H92" s="121"/>
      <c r="I92" s="122"/>
      <c r="J92" s="123" t="s">
        <v>73</v>
      </c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4">
        <f>'02 - VRN'!J30</f>
        <v>0</v>
      </c>
      <c r="AH92" s="124"/>
      <c r="AI92" s="124"/>
      <c r="AJ92" s="124"/>
      <c r="AK92" s="124"/>
      <c r="AL92" s="124"/>
      <c r="AM92" s="124"/>
      <c r="AN92" s="125">
        <f>AG92 + AT92</f>
        <v>0</v>
      </c>
      <c r="AO92" s="125"/>
      <c r="AP92" s="125"/>
      <c r="AQ92" s="126" t="s">
        <v>70</v>
      </c>
      <c r="AR92" s="127"/>
      <c r="AS92" s="128">
        <v>0</v>
      </c>
      <c r="AT92" s="129">
        <f>AV92 + AW92</f>
        <v>0</v>
      </c>
      <c r="AU92" s="130">
        <f>'02 - VRN'!P88</f>
        <v>0</v>
      </c>
      <c r="AV92" s="129">
        <f>0</f>
        <v>0</v>
      </c>
      <c r="AW92" s="129">
        <f>ROUND(L29 * BA92,2)</f>
        <v>0</v>
      </c>
      <c r="AX92" s="129">
        <f>0</f>
        <v>0</v>
      </c>
      <c r="AY92" s="129">
        <f>0</f>
        <v>0</v>
      </c>
      <c r="AZ92" s="129">
        <v>0</v>
      </c>
      <c r="BA92" s="131">
        <f>'02 - VRN'!F33</f>
        <v>0</v>
      </c>
      <c r="BB92" s="129">
        <v>0</v>
      </c>
      <c r="BC92" s="129">
        <v>0</v>
      </c>
      <c r="BD92" s="132">
        <v>0</v>
      </c>
      <c r="BS92" s="133"/>
      <c r="BT92" s="133">
        <v>1</v>
      </c>
      <c r="BU92" s="134"/>
      <c r="BV92" s="133" t="s">
        <v>64</v>
      </c>
      <c r="BW92" s="133" t="s">
        <v>74</v>
      </c>
      <c r="BX92" s="133" t="s">
        <v>65</v>
      </c>
      <c r="CL92" s="133" t="s">
        <v>16</v>
      </c>
      <c r="CM92" s="6">
        <v>1</v>
      </c>
      <c r="CP92" s="123"/>
      <c r="CQ92" s="123" t="s">
        <v>73</v>
      </c>
    </row>
    <row r="93" s="1" customFormat="1" ht="30" customHeight="1">
      <c r="A93" s="94"/>
      <c r="B93" s="51"/>
      <c r="AR93" s="51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</row>
    <row r="94" s="1" customFormat="1" ht="7" customHeight="1">
      <c r="A94" s="50"/>
      <c r="B94" s="75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51"/>
    </row>
  </sheetData>
  <sheetProtection sheet="1" formatColumns="0" formatRows="0" objects="1" scenarios="1" spinCount="100000" saltValue="BMUBpg+mGarVi5r6z4MJsjyasZU+kdabh66fRzbKTYLQVi51qbQwj83Imd+KzUZEM2lrC/AReTbHmFGMeVhTTg==" hashValue="VYXBwz/0mKCGc84aIUO/Gs0i1TCMzlYXFzVoQMMTB+nqTx6nbhkzecry9HZ+S4W1ahpwR99incmSiFwW24QvAg==" algorithmName="SHA-512" password="CC35"/>
  <mergeCells count="34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  <mergeCell ref="D92:H92"/>
    <mergeCell ref="J92:AF92"/>
    <mergeCell ref="AG92:AM92"/>
    <mergeCell ref="AN92:AP92"/>
  </mergeCells>
  <hyperlinks>
    <hyperlink ref="A91" location="'01 - SO'!A1" display="/"/>
    <hyperlink ref="A92" location="'02 - VRN'!A1" display="/"/>
    <hyperlink ref="BA91" location="'01 - SO'!F33" display="'01 - SO'!F33"/>
    <hyperlink ref="BA92" location="'02 - VRN'!F33" display="'02 - VRN'!F33"/>
  </hyperlinks>
  <printOptions horizontalCentered="1"/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35" customWidth="1"/>
    <col min="2" max="2" width="0.94140625" style="135" customWidth="1"/>
    <col min="3" max="3" width="3.6289062" style="135" customWidth="1"/>
    <col min="4" max="4" width="4.1679688" style="135" customWidth="1"/>
    <col min="5" max="5" width="17.753906" style="135" customWidth="1"/>
    <col min="6" max="6" width="55.691406" style="135" customWidth="1"/>
    <col min="7" max="7" width="6.7226562" style="135" customWidth="1"/>
    <col min="8" max="9" width="14.660156" style="135" customWidth="1"/>
    <col min="10" max="11" width="20.714844" style="135" customWidth="1"/>
    <col min="12" max="12" width="7.9335938" style="135" customWidth="1"/>
    <col min="13" max="13" width="9.28125" style="135" hidden="1" customWidth="1"/>
    <col min="14" max="14" width="7.9335938" style="135" hidden="1" customWidth="1"/>
    <col min="15" max="20" width="12.105469" style="135" hidden="1" customWidth="1"/>
    <col min="21" max="21" width="13.988281" style="135" hidden="1" customWidth="1"/>
    <col min="22" max="22" width="10.625" style="135" customWidth="1"/>
    <col min="23" max="23" width="13.988281" style="135" customWidth="1"/>
    <col min="24" max="24" width="10.625" style="135" customWidth="1"/>
    <col min="25" max="25" width="12.9140625" style="135" customWidth="1"/>
    <col min="26" max="26" width="9.4140625" style="135" customWidth="1"/>
    <col min="27" max="27" width="94.83594" style="135" hidden="1" customWidth="1"/>
    <col min="28" max="28" width="13.988281" style="135" customWidth="1"/>
    <col min="29" max="29" width="9.4140625" style="135" customWidth="1"/>
    <col min="30" max="30" width="12.9140625" style="135" customWidth="1"/>
    <col min="31" max="31" width="13.988281" style="135" customWidth="1"/>
    <col min="32" max="43" width="9.144531" style="135"/>
    <col min="44" max="65" width="9.144531" style="135" hidden="1"/>
    <col min="66" max="16384" width="9.144531" style="135"/>
  </cols>
  <sheetData>
    <row r="1" ht="11.25" customHeight="1"/>
    <row r="2" ht="36.75" customHeight="1">
      <c r="L2" s="136" t="s">
        <v>5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AT2" s="135" t="s">
        <v>71</v>
      </c>
    </row>
    <row r="3" hidden="1" ht="6.95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9"/>
      <c r="AT3" s="135">
        <v>1</v>
      </c>
    </row>
    <row r="4" hidden="1" ht="24.95" customHeight="1">
      <c r="B4" s="139"/>
      <c r="D4" s="140" t="s">
        <v>75</v>
      </c>
      <c r="L4" s="139"/>
      <c r="AT4" s="135" t="b">
        <v>0</v>
      </c>
    </row>
    <row r="5" hidden="1" ht="6.95" customHeight="1">
      <c r="B5" s="139"/>
      <c r="L5" s="139"/>
    </row>
    <row r="6" hidden="1" ht="12" customHeight="1">
      <c r="B6" s="139"/>
      <c r="D6" s="141" t="s">
        <v>12</v>
      </c>
      <c r="L6" s="139"/>
    </row>
    <row r="7" hidden="1">
      <c r="B7" s="139"/>
      <c r="E7" s="142" t="s">
        <v>13</v>
      </c>
      <c r="F7" s="141"/>
      <c r="G7" s="141"/>
      <c r="H7" s="141"/>
      <c r="L7" s="139"/>
      <c r="AA7" s="142" t="str">
        <f>E7</f>
        <v>Oprava bytu č. 1 v objektu Bohdanečská 249, Vinoř</v>
      </c>
    </row>
    <row r="8" hidden="1">
      <c r="B8" s="139"/>
      <c r="D8" s="141" t="s">
        <v>76</v>
      </c>
      <c r="L8" s="139"/>
    </row>
    <row r="9" hidden="1" s="7" customFormat="1">
      <c r="B9" s="143"/>
      <c r="E9" s="144" t="s">
        <v>77</v>
      </c>
      <c r="F9" s="7"/>
      <c r="G9" s="7"/>
      <c r="H9" s="7"/>
      <c r="L9" s="143"/>
      <c r="AA9" s="145" t="str">
        <f>E9</f>
        <v>01 - SO</v>
      </c>
    </row>
    <row r="10" hidden="1" s="7" customFormat="1">
      <c r="B10" s="143"/>
      <c r="L10" s="143"/>
    </row>
    <row r="11" hidden="1" s="7" customFormat="1">
      <c r="B11" s="143"/>
      <c r="D11" s="141" t="s">
        <v>14</v>
      </c>
      <c r="F11" s="146" t="s">
        <v>16</v>
      </c>
      <c r="I11" s="141" t="s">
        <v>15</v>
      </c>
      <c r="J11" s="147" t="s">
        <v>16</v>
      </c>
      <c r="L11" s="143"/>
    </row>
    <row r="12" hidden="1" s="7" customFormat="1">
      <c r="B12" s="143"/>
      <c r="D12" s="141" t="s">
        <v>17</v>
      </c>
      <c r="F12" s="148" t="s">
        <v>18</v>
      </c>
      <c r="I12" s="141" t="s">
        <v>19</v>
      </c>
      <c r="J12" s="149">
        <f>'Rekapitulace stavby'!AN8</f>
        <v>46133</v>
      </c>
      <c r="L12" s="143"/>
    </row>
    <row r="13" hidden="1" s="7" customFormat="1">
      <c r="B13" s="143"/>
      <c r="D13" s="150" t="s">
        <v>16</v>
      </c>
      <c r="E13" s="151"/>
      <c r="F13" s="152" t="s">
        <v>16</v>
      </c>
      <c r="I13" s="150" t="s">
        <v>16</v>
      </c>
      <c r="J13" s="152" t="s">
        <v>16</v>
      </c>
      <c r="L13" s="143"/>
    </row>
    <row r="14" hidden="1" s="7" customFormat="1">
      <c r="B14" s="143"/>
      <c r="D14" s="141" t="s">
        <v>20</v>
      </c>
      <c r="I14" s="141" t="s">
        <v>21</v>
      </c>
      <c r="J14" s="146" t="s">
        <v>22</v>
      </c>
      <c r="L14" s="143"/>
    </row>
    <row r="15" hidden="1" s="7" customFormat="1">
      <c r="B15" s="143"/>
      <c r="E15" s="146" t="s">
        <v>23</v>
      </c>
      <c r="F15" s="146"/>
      <c r="G15" s="146"/>
      <c r="H15" s="146"/>
      <c r="I15" s="141" t="s">
        <v>24</v>
      </c>
      <c r="J15" s="146" t="s">
        <v>25</v>
      </c>
      <c r="L15" s="143"/>
    </row>
    <row r="16" hidden="1" s="7" customFormat="1">
      <c r="B16" s="143"/>
      <c r="L16" s="143"/>
    </row>
    <row r="17" hidden="1" s="7" customFormat="1">
      <c r="B17" s="143"/>
      <c r="D17" s="141" t="s">
        <v>26</v>
      </c>
      <c r="I17" s="141" t="str">
        <f>I14</f>
        <v>IČ:</v>
      </c>
      <c r="J17" s="153" t="str">
        <f>'Rekapitulace stavby'!AN13</f>
        <v>Vyplň údaj</v>
      </c>
      <c r="L17" s="143"/>
    </row>
    <row r="18" hidden="1" s="7" customFormat="1">
      <c r="B18" s="143"/>
      <c r="E18" s="153" t="str">
        <f>'Rekapitulace stavby'!E14</f>
        <v>Vyplň údaj</v>
      </c>
      <c r="F18" s="147"/>
      <c r="G18" s="147"/>
      <c r="H18" s="147"/>
      <c r="I18" s="141" t="str">
        <f>I15</f>
        <v>DIČ:</v>
      </c>
      <c r="J18" s="153" t="str">
        <f>'Rekapitulace stavby'!AN14</f>
        <v>Vyplň údaj</v>
      </c>
      <c r="L18" s="143"/>
    </row>
    <row r="19" hidden="1" s="7" customFormat="1">
      <c r="B19" s="143"/>
      <c r="L19" s="143"/>
    </row>
    <row r="20" hidden="1" s="7" customFormat="1">
      <c r="B20" s="143"/>
      <c r="D20" s="141" t="s">
        <v>28</v>
      </c>
      <c r="I20" s="141" t="str">
        <f>I14</f>
        <v>IČ:</v>
      </c>
      <c r="J20" s="146" t="s">
        <v>16</v>
      </c>
      <c r="L20" s="143"/>
    </row>
    <row r="21" hidden="1" s="7" customFormat="1">
      <c r="B21" s="143"/>
      <c r="E21" s="146" t="s">
        <v>16</v>
      </c>
      <c r="F21" s="146"/>
      <c r="G21" s="146"/>
      <c r="H21" s="146"/>
      <c r="I21" s="141" t="str">
        <f>I15</f>
        <v>DIČ:</v>
      </c>
      <c r="J21" s="146" t="s">
        <v>16</v>
      </c>
      <c r="L21" s="143"/>
    </row>
    <row r="22" hidden="1" s="7" customFormat="1">
      <c r="B22" s="143"/>
      <c r="L22" s="143"/>
    </row>
    <row r="23" hidden="1" s="7" customFormat="1">
      <c r="B23" s="143"/>
      <c r="D23" s="141" t="s">
        <v>29</v>
      </c>
      <c r="I23" s="141" t="str">
        <f>I14</f>
        <v>IČ:</v>
      </c>
      <c r="J23" s="146" t="s">
        <v>16</v>
      </c>
      <c r="L23" s="143"/>
    </row>
    <row r="24" hidden="1" s="7" customFormat="1">
      <c r="B24" s="143"/>
      <c r="E24" s="146" t="s">
        <v>16</v>
      </c>
      <c r="F24" s="146"/>
      <c r="G24" s="146"/>
      <c r="H24" s="146"/>
      <c r="I24" s="141" t="str">
        <f>I15</f>
        <v>DIČ:</v>
      </c>
      <c r="J24" s="146" t="s">
        <v>16</v>
      </c>
      <c r="L24" s="143"/>
    </row>
    <row r="25" hidden="1" s="7" customFormat="1">
      <c r="B25" s="143"/>
      <c r="L25" s="143"/>
    </row>
    <row r="26" hidden="1" s="7" customFormat="1">
      <c r="B26" s="143"/>
      <c r="D26" s="141" t="s">
        <v>30</v>
      </c>
      <c r="L26" s="143"/>
    </row>
    <row r="27" hidden="1" s="8" customFormat="1">
      <c r="B27" s="154"/>
      <c r="E27" s="155"/>
      <c r="F27" s="155"/>
      <c r="G27" s="155"/>
      <c r="H27" s="155"/>
      <c r="L27" s="154"/>
      <c r="AA27" s="156">
        <f>E27</f>
        <v>0</v>
      </c>
    </row>
    <row r="28" hidden="1" s="7" customFormat="1">
      <c r="B28" s="143"/>
      <c r="L28" s="143"/>
    </row>
    <row r="29" hidden="1" s="7" customFormat="1" ht="6.95" customHeight="1">
      <c r="B29" s="143"/>
      <c r="D29" s="157"/>
      <c r="E29" s="157"/>
      <c r="F29" s="157"/>
      <c r="G29" s="157"/>
      <c r="H29" s="157"/>
      <c r="I29" s="157"/>
      <c r="J29" s="157"/>
      <c r="K29" s="157"/>
      <c r="L29" s="143"/>
    </row>
    <row r="30" hidden="1" s="7" customFormat="1" ht="25.35" customHeight="1">
      <c r="B30" s="143"/>
      <c r="D30" s="158" t="s">
        <v>31</v>
      </c>
      <c r="F30" s="159"/>
      <c r="J30" s="160">
        <f>ROUND(J88,2)</f>
        <v>0</v>
      </c>
      <c r="L30" s="143"/>
    </row>
    <row r="31" hidden="1" s="7" customFormat="1" ht="6.95" customHeight="1">
      <c r="B31" s="143"/>
      <c r="D31" s="157"/>
      <c r="E31" s="157"/>
      <c r="F31" s="161"/>
      <c r="G31" s="157"/>
      <c r="H31" s="157"/>
      <c r="I31" s="157"/>
      <c r="J31" s="161"/>
      <c r="K31" s="157"/>
      <c r="L31" s="143"/>
    </row>
    <row r="32" hidden="1" s="7" customFormat="1" ht="14.45" customHeight="1">
      <c r="B32" s="143"/>
      <c r="F32" s="162" t="s">
        <v>33</v>
      </c>
      <c r="I32" s="163" t="s">
        <v>32</v>
      </c>
      <c r="J32" s="162" t="s">
        <v>34</v>
      </c>
      <c r="L32" s="143"/>
    </row>
    <row r="33" hidden="1" s="7" customFormat="1" ht="14.45" customHeight="1">
      <c r="B33" s="143"/>
      <c r="D33" s="141" t="s">
        <v>35</v>
      </c>
      <c r="E33" s="141" t="s">
        <v>36</v>
      </c>
      <c r="F33" s="162">
        <f>SUM(BF88:BF407)</f>
        <v>0</v>
      </c>
      <c r="I33" s="164">
        <v>0.12</v>
      </c>
      <c r="J33" s="165">
        <f>ROUND(F33*I33,2)</f>
        <v>0</v>
      </c>
      <c r="L33" s="143"/>
    </row>
    <row r="34" hidden="1" s="7" customFormat="1" ht="14.45" customHeight="1">
      <c r="B34" s="143"/>
      <c r="D34" s="141"/>
      <c r="E34" s="141"/>
      <c r="F34" s="162"/>
      <c r="I34" s="164"/>
      <c r="J34" s="165"/>
      <c r="L34" s="143"/>
    </row>
    <row r="35" hidden="1" s="7" customFormat="1" ht="6.95" customHeight="1">
      <c r="B35" s="143"/>
      <c r="F35" s="159"/>
      <c r="J35" s="159"/>
      <c r="L35" s="143"/>
    </row>
    <row r="36" hidden="1" s="7" customFormat="1" ht="25.35" customHeight="1">
      <c r="B36" s="143"/>
      <c r="C36" s="166"/>
      <c r="D36" s="167" t="s">
        <v>37</v>
      </c>
      <c r="E36" s="168"/>
      <c r="F36" s="169"/>
      <c r="G36" s="170" t="s">
        <v>38</v>
      </c>
      <c r="H36" s="171" t="s">
        <v>39</v>
      </c>
      <c r="I36" s="168"/>
      <c r="J36" s="172">
        <f>SUM(J30:J34)</f>
        <v>0</v>
      </c>
      <c r="K36" s="173"/>
      <c r="L36" s="143"/>
    </row>
    <row r="37" hidden="1" s="7" customFormat="1" ht="14.45" customHeight="1">
      <c r="B37" s="143"/>
      <c r="L37" s="143"/>
    </row>
    <row r="38" hidden="1" ht="14.45" customHeight="1">
      <c r="B38" s="139"/>
      <c r="L38" s="139"/>
    </row>
    <row r="39" hidden="1" ht="14.45" customHeight="1">
      <c r="B39" s="139"/>
      <c r="L39" s="139"/>
    </row>
    <row r="40" hidden="1" ht="14.45" customHeight="1">
      <c r="B40" s="139"/>
      <c r="L40" s="139"/>
    </row>
    <row r="41" hidden="1" ht="14.45" customHeight="1">
      <c r="B41" s="139"/>
      <c r="L41" s="139"/>
    </row>
    <row r="42" hidden="1" ht="14.45" customHeight="1">
      <c r="B42" s="139"/>
      <c r="L42" s="139"/>
    </row>
    <row r="43" hidden="1" s="7" customFormat="1" ht="14.45" customHeight="1">
      <c r="B43" s="143"/>
      <c r="D43" s="174" t="str">
        <f>D20</f>
        <v>Projektant:</v>
      </c>
      <c r="E43" s="175"/>
      <c r="F43" s="175"/>
      <c r="G43" s="174" t="str">
        <f>D23</f>
        <v>Zpracovatel:</v>
      </c>
      <c r="H43" s="175"/>
      <c r="I43" s="175"/>
      <c r="J43" s="175"/>
      <c r="K43" s="175"/>
      <c r="L43" s="143"/>
    </row>
    <row r="44" hidden="1">
      <c r="B44" s="139"/>
      <c r="L44" s="139"/>
    </row>
    <row r="45" hidden="1">
      <c r="B45" s="139"/>
      <c r="L45" s="139"/>
    </row>
    <row r="46" hidden="1">
      <c r="B46" s="139"/>
      <c r="L46" s="139"/>
    </row>
    <row r="47" hidden="1">
      <c r="B47" s="139"/>
      <c r="L47" s="139"/>
    </row>
    <row r="48" hidden="1">
      <c r="B48" s="139"/>
      <c r="L48" s="139"/>
    </row>
    <row r="49" hidden="1">
      <c r="B49" s="139"/>
      <c r="L49" s="139"/>
    </row>
    <row r="50" hidden="1">
      <c r="B50" s="139"/>
      <c r="L50" s="139"/>
    </row>
    <row r="51" hidden="1">
      <c r="B51" s="139"/>
      <c r="L51" s="139"/>
    </row>
    <row r="52" hidden="1">
      <c r="B52" s="139"/>
      <c r="L52" s="139"/>
    </row>
    <row r="53" hidden="1">
      <c r="B53" s="139"/>
      <c r="L53" s="139"/>
    </row>
    <row r="54" hidden="1" s="7" customFormat="1">
      <c r="B54" s="143"/>
      <c r="D54" s="176" t="s">
        <v>40</v>
      </c>
      <c r="E54" s="177"/>
      <c r="F54" s="178" t="s">
        <v>41</v>
      </c>
      <c r="G54" s="176" t="str">
        <f>D54</f>
        <v>Datum a podpis:</v>
      </c>
      <c r="H54" s="177"/>
      <c r="I54" s="177"/>
      <c r="J54" s="179" t="str">
        <f>F54</f>
        <v>Razítko</v>
      </c>
      <c r="K54" s="177"/>
      <c r="L54" s="143"/>
    </row>
    <row r="55" hidden="1">
      <c r="B55" s="139"/>
      <c r="L55" s="139"/>
    </row>
    <row r="56" hidden="1">
      <c r="B56" s="139"/>
      <c r="L56" s="139"/>
    </row>
    <row r="57" hidden="1">
      <c r="B57" s="139"/>
      <c r="L57" s="139"/>
    </row>
    <row r="58" hidden="1" s="7" customFormat="1">
      <c r="B58" s="143"/>
      <c r="D58" s="174" t="str">
        <f>D14</f>
        <v>Zadavatel:</v>
      </c>
      <c r="E58" s="175"/>
      <c r="F58" s="175"/>
      <c r="G58" s="174" t="str">
        <f>D17</f>
        <v>Zhotovitel:</v>
      </c>
      <c r="H58" s="175"/>
      <c r="I58" s="175"/>
      <c r="J58" s="175"/>
      <c r="K58" s="175"/>
      <c r="L58" s="143"/>
    </row>
    <row r="59" hidden="1">
      <c r="B59" s="139"/>
      <c r="L59" s="139"/>
    </row>
    <row r="60" hidden="1">
      <c r="B60" s="139"/>
      <c r="L60" s="139"/>
    </row>
    <row r="61" hidden="1">
      <c r="B61" s="139"/>
      <c r="L61" s="139"/>
    </row>
    <row r="62" hidden="1">
      <c r="B62" s="139"/>
      <c r="L62" s="139"/>
    </row>
    <row r="63" hidden="1">
      <c r="B63" s="139"/>
      <c r="L63" s="139"/>
    </row>
    <row r="64" hidden="1">
      <c r="B64" s="139"/>
      <c r="L64" s="139"/>
    </row>
    <row r="65" hidden="1">
      <c r="B65" s="139"/>
      <c r="L65" s="139"/>
    </row>
    <row r="66" hidden="1">
      <c r="B66" s="139"/>
      <c r="L66" s="139"/>
    </row>
    <row r="67" hidden="1">
      <c r="B67" s="139"/>
      <c r="L67" s="139"/>
    </row>
    <row r="68" hidden="1">
      <c r="B68" s="139"/>
      <c r="L68" s="139"/>
    </row>
    <row r="69" hidden="1" s="7" customFormat="1">
      <c r="B69" s="143"/>
      <c r="D69" s="176" t="str">
        <f>D54</f>
        <v>Datum a podpis:</v>
      </c>
      <c r="E69" s="177"/>
      <c r="F69" s="178" t="str">
        <f>F54</f>
        <v>Razítko</v>
      </c>
      <c r="G69" s="176" t="str">
        <f>D54</f>
        <v>Datum a podpis:</v>
      </c>
      <c r="H69" s="177"/>
      <c r="I69" s="177"/>
      <c r="J69" s="179" t="str">
        <f>F54</f>
        <v>Razítko</v>
      </c>
      <c r="K69" s="177"/>
      <c r="L69" s="143"/>
    </row>
    <row r="70" hidden="1" s="7" customFormat="1" ht="14.45" customHeight="1"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43"/>
    </row>
    <row r="71" hidden="1" ht="11.25" customHeight="1">
      <c r="L71" s="182"/>
    </row>
    <row r="72" hidden="1" ht="11.25" customHeight="1">
      <c r="L72" s="182"/>
    </row>
    <row r="73" hidden="1" ht="11.25" customHeight="1">
      <c r="L73" s="182"/>
    </row>
    <row r="74" s="7" customFormat="1" ht="6.9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4"/>
      <c r="L74" s="143"/>
    </row>
    <row r="75" s="7" customFormat="1" ht="24.95" customHeight="1">
      <c r="B75" s="143"/>
      <c r="C75" s="140" t="s">
        <v>78</v>
      </c>
      <c r="L75" s="143"/>
      <c r="M75" s="185" t="s">
        <v>7</v>
      </c>
    </row>
    <row r="76" s="7" customFormat="1" ht="6.95" customHeight="1">
      <c r="B76" s="143"/>
      <c r="L76" s="143"/>
    </row>
    <row r="77" s="7" customFormat="1" ht="12" customHeight="1">
      <c r="B77" s="143"/>
      <c r="C77" s="141" t="str">
        <f>D6</f>
        <v>Stavba:</v>
      </c>
      <c r="L77" s="143"/>
    </row>
    <row r="78" s="7" customFormat="1" ht="16.5" customHeight="1">
      <c r="B78" s="143"/>
      <c r="E78" s="142" t="str">
        <f>IF(E7="","",E7)</f>
        <v>Oprava bytu č. 1 v objektu Bohdanečská 249, Vinoř</v>
      </c>
      <c r="F78" s="142"/>
      <c r="G78" s="142"/>
      <c r="H78" s="142"/>
      <c r="L78" s="143"/>
      <c r="AA78" s="142" t="str">
        <f>IF(AA7="","",AA7)</f>
        <v>Oprava bytu č. 1 v objektu Bohdanečská 249, Vinoř</v>
      </c>
    </row>
    <row r="79" ht="12" customHeight="1">
      <c r="B79" s="139"/>
      <c r="C79" s="141" t="str">
        <f>D8</f>
        <v>Objekt:</v>
      </c>
      <c r="L79" s="139"/>
    </row>
    <row r="80" s="7" customFormat="1" ht="16.5" customHeight="1">
      <c r="B80" s="143"/>
      <c r="E80" s="144" t="str">
        <f>E9</f>
        <v>01 - SO</v>
      </c>
      <c r="F80" s="144"/>
      <c r="G80" s="144"/>
      <c r="H80" s="144"/>
      <c r="L80" s="143"/>
      <c r="AA80" s="145" t="str">
        <f>AA9</f>
        <v>01 - SO</v>
      </c>
    </row>
    <row r="81" s="7" customFormat="1" ht="6.95" customHeight="1">
      <c r="B81" s="143"/>
      <c r="L81" s="143"/>
    </row>
    <row r="82" s="7" customFormat="1" ht="12" customHeight="1">
      <c r="B82" s="143"/>
      <c r="C82" s="141" t="str">
        <f>D12</f>
        <v>Místo:</v>
      </c>
      <c r="F82" s="146" t="str">
        <f>IF(F12="","",F12)</f>
        <v>Bohdanečská 249, 190 17 Praha-Vinoř</v>
      </c>
      <c r="I82" s="141" t="str">
        <f>I12</f>
        <v>Datum:</v>
      </c>
      <c r="J82" s="149">
        <f>J12</f>
        <v>46133</v>
      </c>
      <c r="L82" s="143"/>
    </row>
    <row r="83" s="7" customFormat="1" ht="6.95" customHeight="1">
      <c r="B83" s="143"/>
      <c r="L83" s="143"/>
    </row>
    <row r="84" s="7" customFormat="1">
      <c r="B84" s="143"/>
      <c r="C84" s="141" t="str">
        <f>D14</f>
        <v>Zadavatel:</v>
      </c>
      <c r="F84" s="146" t="str">
        <f>IF(E15="","",E15)</f>
        <v>Městská část Praha-Vinoř</v>
      </c>
      <c r="I84" s="141" t="str">
        <f>D20</f>
        <v>Projektant:</v>
      </c>
      <c r="J84" s="186" t="str">
        <f>IF(E21="","",E21)</f>
        <v/>
      </c>
      <c r="L84" s="143"/>
    </row>
    <row r="85" s="7" customFormat="1">
      <c r="B85" s="143"/>
      <c r="C85" s="141" t="str">
        <f>D17</f>
        <v>Zhotovitel:</v>
      </c>
      <c r="F85" s="146" t="str">
        <f>IF(E18="Vyplň údaj","",E18)</f>
        <v/>
      </c>
      <c r="I85" s="141" t="str">
        <f>D23</f>
        <v>Zpracovatel:</v>
      </c>
      <c r="J85" s="186" t="str">
        <f>IF(E24="","",E24)</f>
        <v/>
      </c>
      <c r="L85" s="143"/>
    </row>
    <row r="86" s="7" customFormat="1">
      <c r="B86" s="143"/>
      <c r="L86" s="143"/>
    </row>
    <row r="87" s="9" customFormat="1" ht="24">
      <c r="B87" s="187"/>
      <c r="C87" s="188" t="s">
        <v>79</v>
      </c>
      <c r="D87" s="189" t="s">
        <v>48</v>
      </c>
      <c r="E87" s="189" t="s">
        <v>43</v>
      </c>
      <c r="F87" s="189" t="s">
        <v>45</v>
      </c>
      <c r="G87" s="189" t="s">
        <v>80</v>
      </c>
      <c r="H87" s="189" t="s">
        <v>81</v>
      </c>
      <c r="I87" s="189" t="s">
        <v>82</v>
      </c>
      <c r="J87" s="190" t="s">
        <v>83</v>
      </c>
      <c r="K87" s="191" t="s">
        <v>84</v>
      </c>
      <c r="L87" s="192"/>
      <c r="M87" s="193" t="s">
        <v>16</v>
      </c>
      <c r="N87" s="194" t="s">
        <v>35</v>
      </c>
      <c r="O87" s="194" t="s">
        <v>85</v>
      </c>
      <c r="P87" s="194" t="s">
        <v>51</v>
      </c>
      <c r="Q87" s="194" t="s">
        <v>86</v>
      </c>
      <c r="R87" s="194" t="s">
        <v>87</v>
      </c>
      <c r="S87" s="194" t="s">
        <v>88</v>
      </c>
      <c r="T87" s="195" t="s">
        <v>89</v>
      </c>
    </row>
    <row r="88" s="7" customFormat="1" ht="15.75">
      <c r="B88" s="143"/>
      <c r="C88" s="196" t="s">
        <v>61</v>
      </c>
      <c r="J88" s="197">
        <f>J89 + J138</f>
        <v>0</v>
      </c>
      <c r="L88" s="143"/>
      <c r="M88" s="198"/>
      <c r="N88" s="199"/>
      <c r="O88" s="199"/>
      <c r="P88" s="200">
        <f>P89 + P138</f>
        <v>0</v>
      </c>
      <c r="Q88" s="199"/>
      <c r="R88" s="200">
        <f>R89 + R138</f>
        <v>6.9907334799999994</v>
      </c>
      <c r="S88" s="199"/>
      <c r="T88" s="201">
        <f>T89 + T138</f>
        <v>6.8950854000000001</v>
      </c>
      <c r="U88" s="202"/>
    </row>
    <row r="89" s="10" customFormat="1" ht="15.75">
      <c r="B89" s="203"/>
      <c r="C89" s="204"/>
      <c r="D89" s="205" t="s">
        <v>62</v>
      </c>
      <c r="E89" s="206" t="s">
        <v>90</v>
      </c>
      <c r="F89" s="10" t="s">
        <v>91</v>
      </c>
      <c r="G89" s="207"/>
      <c r="H89" s="208"/>
      <c r="I89" s="209"/>
      <c r="J89" s="209">
        <f>J90 + J120</f>
        <v>0</v>
      </c>
      <c r="L89" s="203"/>
      <c r="M89" s="210"/>
      <c r="N89" s="211"/>
      <c r="O89" s="212"/>
      <c r="P89" s="212">
        <f>P90 + P120</f>
        <v>0</v>
      </c>
      <c r="Q89" s="212"/>
      <c r="R89" s="212">
        <f>R90 + R120</f>
        <v>4.8503159999999994</v>
      </c>
      <c r="S89" s="212"/>
      <c r="T89" s="213">
        <f>T90 + T120</f>
        <v>4.3511521999999996</v>
      </c>
      <c r="U89" s="214"/>
      <c r="AR89" s="10">
        <v>1</v>
      </c>
      <c r="AT89" s="10" t="s">
        <v>62</v>
      </c>
      <c r="AU89" s="10">
        <v>0</v>
      </c>
      <c r="AY89" s="10" t="s">
        <v>92</v>
      </c>
      <c r="BJ89" s="10">
        <v>0</v>
      </c>
    </row>
    <row r="90" s="11" customFormat="1" ht="23.1" customHeight="1">
      <c r="B90" s="215"/>
      <c r="C90" s="216"/>
      <c r="D90" s="205" t="s">
        <v>62</v>
      </c>
      <c r="E90" s="217" t="s">
        <v>93</v>
      </c>
      <c r="F90" s="218" t="s">
        <v>94</v>
      </c>
      <c r="G90" s="219"/>
      <c r="H90" s="220"/>
      <c r="I90" s="221"/>
      <c r="J90" s="221">
        <f>J91 + J93 + J95 + J97 + J99 + J101 + J103 + J105 + J106 + J108 + J109 + J111 + J113 + J116 + J118</f>
        <v>0</v>
      </c>
      <c r="K90" s="218"/>
      <c r="L90" s="215"/>
      <c r="M90" s="222"/>
      <c r="N90" s="211"/>
      <c r="O90" s="212"/>
      <c r="P90" s="212">
        <f>P91 + P93 + P95 + P97 + P99 + P101 + P103 + P105 + P106 + P108 + P109 + P111 + P113 + P116 + P118</f>
        <v>0</v>
      </c>
      <c r="Q90" s="212"/>
      <c r="R90" s="212">
        <f>R91 + R93 + R95 + R97 + R99 + R101 + R103 + R105 + R106 + R108 + R109 + R111 + R113 + R116 + R118</f>
        <v>0.25084479999999998</v>
      </c>
      <c r="S90" s="212"/>
      <c r="T90" s="213">
        <f>T91 + T93 + T95 + T97 + T99 + T101 + T103 + T105 + T106 + T108 + T109 + T111 + T113 + T116 + T118</f>
        <v>4.34795</v>
      </c>
      <c r="U90" s="223"/>
      <c r="AR90" s="11">
        <v>1</v>
      </c>
      <c r="AT90" s="11" t="s">
        <v>62</v>
      </c>
      <c r="AU90" s="11">
        <v>1</v>
      </c>
      <c r="AY90" s="11" t="s">
        <v>92</v>
      </c>
      <c r="BJ90" s="11">
        <v>0</v>
      </c>
    </row>
    <row r="91" s="12" customFormat="1">
      <c r="B91" s="224"/>
      <c r="C91" s="225" t="s">
        <v>95</v>
      </c>
      <c r="D91" s="225" t="s">
        <v>96</v>
      </c>
      <c r="E91" s="226" t="s">
        <v>97</v>
      </c>
      <c r="F91" s="226" t="s">
        <v>98</v>
      </c>
      <c r="G91" s="227" t="s">
        <v>99</v>
      </c>
      <c r="H91" s="228">
        <v>1</v>
      </c>
      <c r="I91" s="229"/>
      <c r="J91" s="230">
        <f>ROUND(H91*I91,2)</f>
        <v>0</v>
      </c>
      <c r="K91" s="226" t="s">
        <v>100</v>
      </c>
      <c r="L91" s="224"/>
      <c r="M91" s="231"/>
      <c r="N91" s="232" t="s">
        <v>36</v>
      </c>
      <c r="O91" s="233"/>
      <c r="P91" s="233">
        <f>H91*O91</f>
        <v>0</v>
      </c>
      <c r="Q91" s="233">
        <v>0</v>
      </c>
      <c r="R91" s="233">
        <f>H91*Q91</f>
        <v>0</v>
      </c>
      <c r="S91" s="233">
        <v>0</v>
      </c>
      <c r="T91" s="234">
        <f>H91*S91</f>
        <v>0</v>
      </c>
      <c r="U91" s="235"/>
      <c r="AR91" s="12">
        <v>4</v>
      </c>
      <c r="AT91" s="12" t="s">
        <v>96</v>
      </c>
      <c r="AU91" s="12">
        <v>2</v>
      </c>
      <c r="AY91" s="12" t="s">
        <v>92</v>
      </c>
      <c r="BE91" s="12">
        <f>IF(N91="základní",J91,0)</f>
        <v>0</v>
      </c>
      <c r="BF91" s="12">
        <f>IF(N91="snížená",J91,0)</f>
        <v>0</v>
      </c>
      <c r="BG91" s="12">
        <f>IF(N91="zákl. přenesená",J91,0)</f>
        <v>0</v>
      </c>
      <c r="BH91" s="12">
        <f>IF(N91="sníž. přenesená",J91,0)</f>
        <v>0</v>
      </c>
      <c r="BI91" s="12">
        <f>IF(N91="nulová",J91,0)</f>
        <v>0</v>
      </c>
      <c r="BJ91" s="12">
        <v>2</v>
      </c>
    </row>
    <row r="92" s="7" customFormat="1">
      <c r="A92" s="236"/>
      <c r="B92" s="237"/>
      <c r="C92" s="238"/>
      <c r="D92" s="239" t="s">
        <v>101</v>
      </c>
      <c r="E92" s="238"/>
      <c r="F92" s="240" t="s">
        <v>102</v>
      </c>
      <c r="G92" s="238"/>
      <c r="H92" s="238"/>
      <c r="I92" s="238"/>
      <c r="J92" s="238"/>
      <c r="K92" s="238"/>
      <c r="L92" s="241"/>
      <c r="M92" s="242"/>
      <c r="N92" s="243"/>
      <c r="O92" s="244"/>
      <c r="P92" s="244"/>
      <c r="Q92" s="244"/>
      <c r="R92" s="244"/>
      <c r="S92" s="244"/>
      <c r="T92" s="245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T92" s="246" t="s">
        <v>101</v>
      </c>
      <c r="AU92" s="246">
        <v>0</v>
      </c>
      <c r="AY92" s="7" t="s">
        <v>92</v>
      </c>
      <c r="BJ92" s="7">
        <v>0</v>
      </c>
    </row>
    <row r="93" s="12" customFormat="1" ht="24">
      <c r="B93" s="224"/>
      <c r="C93" s="225" t="s">
        <v>103</v>
      </c>
      <c r="D93" s="225" t="s">
        <v>96</v>
      </c>
      <c r="E93" s="226" t="s">
        <v>104</v>
      </c>
      <c r="F93" s="226" t="s">
        <v>105</v>
      </c>
      <c r="G93" s="227" t="s">
        <v>99</v>
      </c>
      <c r="H93" s="228">
        <v>45</v>
      </c>
      <c r="I93" s="229"/>
      <c r="J93" s="230">
        <f>ROUND(H93*I93,2)</f>
        <v>0</v>
      </c>
      <c r="K93" s="226" t="s">
        <v>100</v>
      </c>
      <c r="L93" s="224"/>
      <c r="M93" s="231"/>
      <c r="N93" s="232" t="s">
        <v>36</v>
      </c>
      <c r="O93" s="233"/>
      <c r="P93" s="233">
        <f>H93*O93</f>
        <v>0</v>
      </c>
      <c r="Q93" s="233">
        <v>0</v>
      </c>
      <c r="R93" s="233">
        <f>H93*Q93</f>
        <v>0</v>
      </c>
      <c r="S93" s="233">
        <v>0</v>
      </c>
      <c r="T93" s="234">
        <f>H93*S93</f>
        <v>0</v>
      </c>
      <c r="U93" s="235"/>
      <c r="AR93" s="12">
        <v>4</v>
      </c>
      <c r="AT93" s="12" t="s">
        <v>96</v>
      </c>
      <c r="AU93" s="12">
        <v>2</v>
      </c>
      <c r="AY93" s="12" t="s">
        <v>92</v>
      </c>
      <c r="BE93" s="12">
        <f>IF(N93="základní",J93,0)</f>
        <v>0</v>
      </c>
      <c r="BF93" s="12">
        <f>IF(N93="snížená",J93,0)</f>
        <v>0</v>
      </c>
      <c r="BG93" s="12">
        <f>IF(N93="zákl. přenesená",J93,0)</f>
        <v>0</v>
      </c>
      <c r="BH93" s="12">
        <f>IF(N93="sníž. přenesená",J93,0)</f>
        <v>0</v>
      </c>
      <c r="BI93" s="12">
        <f>IF(N93="nulová",J93,0)</f>
        <v>0</v>
      </c>
      <c r="BJ93" s="12">
        <v>2</v>
      </c>
    </row>
    <row r="94" s="7" customFormat="1">
      <c r="A94" s="236"/>
      <c r="B94" s="237"/>
      <c r="C94" s="238"/>
      <c r="D94" s="239" t="s">
        <v>101</v>
      </c>
      <c r="E94" s="238"/>
      <c r="F94" s="240" t="s">
        <v>106</v>
      </c>
      <c r="G94" s="238"/>
      <c r="H94" s="238"/>
      <c r="I94" s="238"/>
      <c r="J94" s="238"/>
      <c r="K94" s="238"/>
      <c r="L94" s="241"/>
      <c r="M94" s="242"/>
      <c r="N94" s="243"/>
      <c r="O94" s="244"/>
      <c r="P94" s="244"/>
      <c r="Q94" s="244"/>
      <c r="R94" s="244"/>
      <c r="S94" s="244"/>
      <c r="T94" s="245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T94" s="246" t="s">
        <v>101</v>
      </c>
      <c r="AU94" s="246">
        <v>0</v>
      </c>
      <c r="AY94" s="7" t="s">
        <v>92</v>
      </c>
      <c r="BJ94" s="7">
        <v>0</v>
      </c>
    </row>
    <row r="95" s="12" customFormat="1">
      <c r="B95" s="224"/>
      <c r="C95" s="225" t="s">
        <v>107</v>
      </c>
      <c r="D95" s="225" t="s">
        <v>96</v>
      </c>
      <c r="E95" s="226" t="s">
        <v>108</v>
      </c>
      <c r="F95" s="226" t="s">
        <v>109</v>
      </c>
      <c r="G95" s="227" t="s">
        <v>99</v>
      </c>
      <c r="H95" s="228">
        <v>1</v>
      </c>
      <c r="I95" s="229"/>
      <c r="J95" s="230">
        <f>ROUND(H95*I95,2)</f>
        <v>0</v>
      </c>
      <c r="K95" s="226" t="s">
        <v>100</v>
      </c>
      <c r="L95" s="224"/>
      <c r="M95" s="231"/>
      <c r="N95" s="232" t="s">
        <v>36</v>
      </c>
      <c r="O95" s="233"/>
      <c r="P95" s="233">
        <f>H95*O95</f>
        <v>0</v>
      </c>
      <c r="Q95" s="233">
        <v>0</v>
      </c>
      <c r="R95" s="233">
        <f>H95*Q95</f>
        <v>0</v>
      </c>
      <c r="S95" s="233">
        <v>0</v>
      </c>
      <c r="T95" s="234">
        <f>H95*S95</f>
        <v>0</v>
      </c>
      <c r="U95" s="235"/>
      <c r="AR95" s="12">
        <v>4</v>
      </c>
      <c r="AT95" s="12" t="s">
        <v>96</v>
      </c>
      <c r="AU95" s="12">
        <v>2</v>
      </c>
      <c r="AY95" s="12" t="s">
        <v>92</v>
      </c>
      <c r="BE95" s="12">
        <f>IF(N95="základní",J95,0)</f>
        <v>0</v>
      </c>
      <c r="BF95" s="12">
        <f>IF(N95="snížená",J95,0)</f>
        <v>0</v>
      </c>
      <c r="BG95" s="12">
        <f>IF(N95="zákl. přenesená",J95,0)</f>
        <v>0</v>
      </c>
      <c r="BH95" s="12">
        <f>IF(N95="sníž. přenesená",J95,0)</f>
        <v>0</v>
      </c>
      <c r="BI95" s="12">
        <f>IF(N95="nulová",J95,0)</f>
        <v>0</v>
      </c>
      <c r="BJ95" s="12">
        <v>2</v>
      </c>
    </row>
    <row r="96" s="7" customFormat="1">
      <c r="A96" s="236"/>
      <c r="B96" s="237"/>
      <c r="C96" s="238"/>
      <c r="D96" s="239" t="s">
        <v>101</v>
      </c>
      <c r="E96" s="238"/>
      <c r="F96" s="240" t="s">
        <v>110</v>
      </c>
      <c r="G96" s="238"/>
      <c r="H96" s="238"/>
      <c r="I96" s="238"/>
      <c r="J96" s="238"/>
      <c r="K96" s="238"/>
      <c r="L96" s="241"/>
      <c r="M96" s="242"/>
      <c r="N96" s="243"/>
      <c r="O96" s="244"/>
      <c r="P96" s="244"/>
      <c r="Q96" s="244"/>
      <c r="R96" s="244"/>
      <c r="S96" s="244"/>
      <c r="T96" s="245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T96" s="246" t="s">
        <v>101</v>
      </c>
      <c r="AU96" s="246">
        <v>0</v>
      </c>
      <c r="AY96" s="7" t="s">
        <v>92</v>
      </c>
      <c r="BJ96" s="7">
        <v>0</v>
      </c>
    </row>
    <row r="97" s="12" customFormat="1">
      <c r="B97" s="224"/>
      <c r="C97" s="225" t="s">
        <v>111</v>
      </c>
      <c r="D97" s="225" t="s">
        <v>96</v>
      </c>
      <c r="E97" s="226" t="s">
        <v>112</v>
      </c>
      <c r="F97" s="226" t="s">
        <v>113</v>
      </c>
      <c r="G97" s="227" t="s">
        <v>114</v>
      </c>
      <c r="H97" s="228">
        <v>53.369999999999997</v>
      </c>
      <c r="I97" s="229"/>
      <c r="J97" s="230">
        <f>ROUND(H97*I97,2)</f>
        <v>0</v>
      </c>
      <c r="K97" s="226" t="s">
        <v>100</v>
      </c>
      <c r="L97" s="224"/>
      <c r="M97" s="231"/>
      <c r="N97" s="232" t="s">
        <v>36</v>
      </c>
      <c r="O97" s="233"/>
      <c r="P97" s="233">
        <f>H97*O97</f>
        <v>0</v>
      </c>
      <c r="Q97" s="233">
        <v>4.0000000000000003E-05</v>
      </c>
      <c r="R97" s="233">
        <f>H97*Q97</f>
        <v>0.0021348000000000001</v>
      </c>
      <c r="S97" s="233">
        <v>0</v>
      </c>
      <c r="T97" s="234">
        <f>H97*S97</f>
        <v>0</v>
      </c>
      <c r="U97" s="235"/>
      <c r="AR97" s="12">
        <v>4</v>
      </c>
      <c r="AT97" s="12" t="s">
        <v>96</v>
      </c>
      <c r="AU97" s="12">
        <v>2</v>
      </c>
      <c r="AY97" s="12" t="s">
        <v>92</v>
      </c>
      <c r="BE97" s="12">
        <f>IF(N97="základní",J97,0)</f>
        <v>0</v>
      </c>
      <c r="BF97" s="12">
        <f>IF(N97="snížená",J97,0)</f>
        <v>0</v>
      </c>
      <c r="BG97" s="12">
        <f>IF(N97="zákl. přenesená",J97,0)</f>
        <v>0</v>
      </c>
      <c r="BH97" s="12">
        <f>IF(N97="sníž. přenesená",J97,0)</f>
        <v>0</v>
      </c>
      <c r="BI97" s="12">
        <f>IF(N97="nulová",J97,0)</f>
        <v>0</v>
      </c>
      <c r="BJ97" s="12">
        <v>2</v>
      </c>
    </row>
    <row r="98" s="7" customFormat="1">
      <c r="A98" s="236"/>
      <c r="B98" s="237"/>
      <c r="C98" s="238"/>
      <c r="D98" s="239" t="s">
        <v>101</v>
      </c>
      <c r="E98" s="238"/>
      <c r="F98" s="240" t="s">
        <v>115</v>
      </c>
      <c r="G98" s="238"/>
      <c r="H98" s="238"/>
      <c r="I98" s="238"/>
      <c r="J98" s="238"/>
      <c r="K98" s="238"/>
      <c r="L98" s="241"/>
      <c r="M98" s="242"/>
      <c r="N98" s="243"/>
      <c r="O98" s="244"/>
      <c r="P98" s="244"/>
      <c r="Q98" s="244"/>
      <c r="R98" s="244"/>
      <c r="S98" s="244"/>
      <c r="T98" s="245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T98" s="246" t="s">
        <v>101</v>
      </c>
      <c r="AU98" s="246">
        <v>0</v>
      </c>
      <c r="AY98" s="7" t="s">
        <v>92</v>
      </c>
      <c r="BJ98" s="7">
        <v>0</v>
      </c>
    </row>
    <row r="99" s="12" customFormat="1">
      <c r="B99" s="224"/>
      <c r="C99" s="225" t="s">
        <v>116</v>
      </c>
      <c r="D99" s="225" t="s">
        <v>96</v>
      </c>
      <c r="E99" s="226" t="s">
        <v>117</v>
      </c>
      <c r="F99" s="226" t="s">
        <v>118</v>
      </c>
      <c r="G99" s="227" t="s">
        <v>114</v>
      </c>
      <c r="H99" s="228">
        <v>2</v>
      </c>
      <c r="I99" s="229"/>
      <c r="J99" s="230">
        <f>ROUND(H99*I99,2)</f>
        <v>0</v>
      </c>
      <c r="K99" s="226" t="s">
        <v>100</v>
      </c>
      <c r="L99" s="224"/>
      <c r="M99" s="231"/>
      <c r="N99" s="232" t="s">
        <v>36</v>
      </c>
      <c r="O99" s="233"/>
      <c r="P99" s="233">
        <f>H99*O99</f>
        <v>0</v>
      </c>
      <c r="Q99" s="233">
        <v>0</v>
      </c>
      <c r="R99" s="233">
        <f>H99*Q99</f>
        <v>0</v>
      </c>
      <c r="S99" s="233">
        <v>0.33700000000000002</v>
      </c>
      <c r="T99" s="234">
        <f>H99*S99</f>
        <v>0.67400000000000004</v>
      </c>
      <c r="U99" s="235"/>
      <c r="AR99" s="12">
        <v>4</v>
      </c>
      <c r="AT99" s="12" t="s">
        <v>96</v>
      </c>
      <c r="AU99" s="12">
        <v>2</v>
      </c>
      <c r="AY99" s="12" t="s">
        <v>92</v>
      </c>
      <c r="BE99" s="12">
        <f>IF(N99="základní",J99,0)</f>
        <v>0</v>
      </c>
      <c r="BF99" s="12">
        <f>IF(N99="snížená",J99,0)</f>
        <v>0</v>
      </c>
      <c r="BG99" s="12">
        <f>IF(N99="zákl. přenesená",J99,0)</f>
        <v>0</v>
      </c>
      <c r="BH99" s="12">
        <f>IF(N99="sníž. přenesená",J99,0)</f>
        <v>0</v>
      </c>
      <c r="BI99" s="12">
        <f>IF(N99="nulová",J99,0)</f>
        <v>0</v>
      </c>
      <c r="BJ99" s="12">
        <v>2</v>
      </c>
    </row>
    <row r="100" s="7" customFormat="1">
      <c r="A100" s="236"/>
      <c r="B100" s="237"/>
      <c r="C100" s="238"/>
      <c r="D100" s="239" t="s">
        <v>101</v>
      </c>
      <c r="E100" s="238"/>
      <c r="F100" s="240" t="s">
        <v>119</v>
      </c>
      <c r="G100" s="238"/>
      <c r="H100" s="238"/>
      <c r="I100" s="238"/>
      <c r="J100" s="238"/>
      <c r="K100" s="238"/>
      <c r="L100" s="241"/>
      <c r="M100" s="242"/>
      <c r="N100" s="243"/>
      <c r="O100" s="244"/>
      <c r="P100" s="244"/>
      <c r="Q100" s="244"/>
      <c r="R100" s="244"/>
      <c r="S100" s="244"/>
      <c r="T100" s="245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T100" s="246" t="s">
        <v>101</v>
      </c>
      <c r="AU100" s="246">
        <v>0</v>
      </c>
      <c r="AY100" s="7" t="s">
        <v>92</v>
      </c>
      <c r="BJ100" s="7">
        <v>0</v>
      </c>
    </row>
    <row r="101" s="12" customFormat="1">
      <c r="B101" s="224"/>
      <c r="C101" s="225" t="s">
        <v>120</v>
      </c>
      <c r="D101" s="225" t="s">
        <v>96</v>
      </c>
      <c r="E101" s="226" t="s">
        <v>121</v>
      </c>
      <c r="F101" s="226" t="s">
        <v>122</v>
      </c>
      <c r="G101" s="227" t="s">
        <v>114</v>
      </c>
      <c r="H101" s="228">
        <v>5.5999999999999996</v>
      </c>
      <c r="I101" s="229"/>
      <c r="J101" s="230">
        <f>ROUND(H101*I101,2)</f>
        <v>0</v>
      </c>
      <c r="K101" s="226" t="s">
        <v>100</v>
      </c>
      <c r="L101" s="224"/>
      <c r="M101" s="231"/>
      <c r="N101" s="232" t="s">
        <v>36</v>
      </c>
      <c r="O101" s="233"/>
      <c r="P101" s="233">
        <f>H101*O101</f>
        <v>0</v>
      </c>
      <c r="Q101" s="233">
        <v>0</v>
      </c>
      <c r="R101" s="233">
        <f>H101*Q101</f>
        <v>0</v>
      </c>
      <c r="S101" s="233">
        <v>0.075999999999999998</v>
      </c>
      <c r="T101" s="234">
        <f>H101*S101</f>
        <v>0.42559999999999998</v>
      </c>
      <c r="U101" s="235"/>
      <c r="AR101" s="12">
        <v>4</v>
      </c>
      <c r="AT101" s="12" t="s">
        <v>96</v>
      </c>
      <c r="AU101" s="12">
        <v>2</v>
      </c>
      <c r="AY101" s="12" t="s">
        <v>92</v>
      </c>
      <c r="BE101" s="12">
        <f>IF(N101="základní",J101,0)</f>
        <v>0</v>
      </c>
      <c r="BF101" s="12">
        <f>IF(N101="snížená",J101,0)</f>
        <v>0</v>
      </c>
      <c r="BG101" s="12">
        <f>IF(N101="zákl. přenesená",J101,0)</f>
        <v>0</v>
      </c>
      <c r="BH101" s="12">
        <f>IF(N101="sníž. přenesená",J101,0)</f>
        <v>0</v>
      </c>
      <c r="BI101" s="12">
        <f>IF(N101="nulová",J101,0)</f>
        <v>0</v>
      </c>
      <c r="BJ101" s="12">
        <v>2</v>
      </c>
    </row>
    <row r="102" s="7" customFormat="1">
      <c r="A102" s="236"/>
      <c r="B102" s="237"/>
      <c r="C102" s="238"/>
      <c r="D102" s="239" t="s">
        <v>101</v>
      </c>
      <c r="E102" s="238"/>
      <c r="F102" s="240" t="s">
        <v>123</v>
      </c>
      <c r="G102" s="238"/>
      <c r="H102" s="238"/>
      <c r="I102" s="238"/>
      <c r="J102" s="238"/>
      <c r="K102" s="238"/>
      <c r="L102" s="241"/>
      <c r="M102" s="242"/>
      <c r="N102" s="243"/>
      <c r="O102" s="244"/>
      <c r="P102" s="244"/>
      <c r="Q102" s="244"/>
      <c r="R102" s="244"/>
      <c r="S102" s="244"/>
      <c r="T102" s="245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T102" s="246" t="s">
        <v>101</v>
      </c>
      <c r="AU102" s="246">
        <v>0</v>
      </c>
      <c r="AY102" s="7" t="s">
        <v>92</v>
      </c>
      <c r="BJ102" s="7">
        <v>0</v>
      </c>
    </row>
    <row r="103" s="12" customFormat="1">
      <c r="B103" s="224"/>
      <c r="C103" s="225" t="s">
        <v>124</v>
      </c>
      <c r="D103" s="225" t="s">
        <v>96</v>
      </c>
      <c r="E103" s="226" t="s">
        <v>125</v>
      </c>
      <c r="F103" s="226" t="s">
        <v>126</v>
      </c>
      <c r="G103" s="227" t="s">
        <v>114</v>
      </c>
      <c r="H103" s="228">
        <v>53.369999999999997</v>
      </c>
      <c r="I103" s="229"/>
      <c r="J103" s="230">
        <f>ROUND(H103*I103,2)</f>
        <v>0</v>
      </c>
      <c r="K103" s="226" t="s">
        <v>100</v>
      </c>
      <c r="L103" s="224"/>
      <c r="M103" s="231"/>
      <c r="N103" s="232" t="s">
        <v>36</v>
      </c>
      <c r="O103" s="233"/>
      <c r="P103" s="233">
        <f>H103*O103</f>
        <v>0</v>
      </c>
      <c r="Q103" s="233">
        <v>0</v>
      </c>
      <c r="R103" s="233">
        <f>H103*Q103</f>
        <v>0</v>
      </c>
      <c r="S103" s="233">
        <v>0.055</v>
      </c>
      <c r="T103" s="234">
        <f>H103*S103</f>
        <v>2.9353499999999997</v>
      </c>
      <c r="U103" s="235"/>
      <c r="AR103" s="12">
        <v>16</v>
      </c>
      <c r="AT103" s="12" t="s">
        <v>96</v>
      </c>
      <c r="AU103" s="12">
        <v>2</v>
      </c>
      <c r="AY103" s="12" t="s">
        <v>92</v>
      </c>
      <c r="BE103" s="12">
        <f>IF(N103="základní",J103,0)</f>
        <v>0</v>
      </c>
      <c r="BF103" s="12">
        <f>IF(N103="snížená",J103,0)</f>
        <v>0</v>
      </c>
      <c r="BG103" s="12">
        <f>IF(N103="zákl. přenesená",J103,0)</f>
        <v>0</v>
      </c>
      <c r="BH103" s="12">
        <f>IF(N103="sníž. přenesená",J103,0)</f>
        <v>0</v>
      </c>
      <c r="BI103" s="12">
        <f>IF(N103="nulová",J103,0)</f>
        <v>0</v>
      </c>
      <c r="BJ103" s="12">
        <v>2</v>
      </c>
    </row>
    <row r="104" s="7" customFormat="1">
      <c r="A104" s="236"/>
      <c r="B104" s="237"/>
      <c r="C104" s="238"/>
      <c r="D104" s="239" t="s">
        <v>101</v>
      </c>
      <c r="E104" s="238"/>
      <c r="F104" s="240" t="s">
        <v>127</v>
      </c>
      <c r="G104" s="238"/>
      <c r="H104" s="238"/>
      <c r="I104" s="238"/>
      <c r="J104" s="238"/>
      <c r="K104" s="238"/>
      <c r="L104" s="241"/>
      <c r="M104" s="242"/>
      <c r="N104" s="243"/>
      <c r="O104" s="244"/>
      <c r="P104" s="244"/>
      <c r="Q104" s="244"/>
      <c r="R104" s="244"/>
      <c r="S104" s="244"/>
      <c r="T104" s="245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T104" s="246" t="s">
        <v>101</v>
      </c>
      <c r="AU104" s="246">
        <v>0</v>
      </c>
      <c r="AY104" s="7" t="s">
        <v>92</v>
      </c>
      <c r="BJ104" s="7">
        <v>0</v>
      </c>
    </row>
    <row r="105" s="12" customFormat="1">
      <c r="B105" s="224"/>
      <c r="C105" s="225" t="s">
        <v>128</v>
      </c>
      <c r="D105" s="225" t="s">
        <v>96</v>
      </c>
      <c r="E105" s="226" t="s">
        <v>129</v>
      </c>
      <c r="F105" s="226" t="s">
        <v>130</v>
      </c>
      <c r="G105" s="227" t="s">
        <v>131</v>
      </c>
      <c r="H105" s="228">
        <v>1</v>
      </c>
      <c r="I105" s="229"/>
      <c r="J105" s="230">
        <f>ROUND(H105*I105,2)</f>
        <v>0</v>
      </c>
      <c r="K105" s="226"/>
      <c r="L105" s="224"/>
      <c r="M105" s="231"/>
      <c r="N105" s="232" t="s">
        <v>36</v>
      </c>
      <c r="O105" s="233"/>
      <c r="P105" s="233">
        <f>H105*O105</f>
        <v>0</v>
      </c>
      <c r="Q105" s="233">
        <v>0</v>
      </c>
      <c r="R105" s="233">
        <f>H105*Q105</f>
        <v>0</v>
      </c>
      <c r="S105" s="233">
        <v>0</v>
      </c>
      <c r="T105" s="234">
        <f>H105*S105</f>
        <v>0</v>
      </c>
      <c r="U105" s="235"/>
      <c r="AR105" s="12">
        <v>16</v>
      </c>
      <c r="AT105" s="12" t="s">
        <v>96</v>
      </c>
      <c r="AU105" s="12">
        <v>2</v>
      </c>
      <c r="AY105" s="12" t="s">
        <v>92</v>
      </c>
      <c r="BE105" s="12">
        <f>IF(N105="základní",J105,0)</f>
        <v>0</v>
      </c>
      <c r="BF105" s="12">
        <f>IF(N105="snížená",J105,0)</f>
        <v>0</v>
      </c>
      <c r="BG105" s="12">
        <f>IF(N105="zákl. přenesená",J105,0)</f>
        <v>0</v>
      </c>
      <c r="BH105" s="12">
        <f>IF(N105="sníž. přenesená",J105,0)</f>
        <v>0</v>
      </c>
      <c r="BI105" s="12">
        <f>IF(N105="nulová",J105,0)</f>
        <v>0</v>
      </c>
      <c r="BJ105" s="12">
        <v>2</v>
      </c>
    </row>
    <row r="106" s="12" customFormat="1">
      <c r="B106" s="224"/>
      <c r="C106" s="225" t="s">
        <v>93</v>
      </c>
      <c r="D106" s="225" t="s">
        <v>96</v>
      </c>
      <c r="E106" s="226" t="s">
        <v>132</v>
      </c>
      <c r="F106" s="226" t="s">
        <v>133</v>
      </c>
      <c r="G106" s="227" t="s">
        <v>134</v>
      </c>
      <c r="H106" s="228">
        <v>35</v>
      </c>
      <c r="I106" s="229"/>
      <c r="J106" s="230">
        <f>ROUND(H106*I106,2)</f>
        <v>0</v>
      </c>
      <c r="K106" s="226" t="s">
        <v>100</v>
      </c>
      <c r="L106" s="224"/>
      <c r="M106" s="231"/>
      <c r="N106" s="232" t="s">
        <v>36</v>
      </c>
      <c r="O106" s="233"/>
      <c r="P106" s="233">
        <f>H106*O106</f>
        <v>0</v>
      </c>
      <c r="Q106" s="233">
        <v>0</v>
      </c>
      <c r="R106" s="233">
        <f>H106*Q106</f>
        <v>0</v>
      </c>
      <c r="S106" s="233">
        <v>0.0040000000000000001</v>
      </c>
      <c r="T106" s="234">
        <f>H106*S106</f>
        <v>0.14000000000000001</v>
      </c>
      <c r="U106" s="235"/>
      <c r="AR106" s="12">
        <v>4</v>
      </c>
      <c r="AT106" s="12" t="s">
        <v>96</v>
      </c>
      <c r="AU106" s="12">
        <v>2</v>
      </c>
      <c r="AY106" s="12" t="s">
        <v>92</v>
      </c>
      <c r="BE106" s="12">
        <f>IF(N106="základní",J106,0)</f>
        <v>0</v>
      </c>
      <c r="BF106" s="12">
        <f>IF(N106="snížená",J106,0)</f>
        <v>0</v>
      </c>
      <c r="BG106" s="12">
        <f>IF(N106="zákl. přenesená",J106,0)</f>
        <v>0</v>
      </c>
      <c r="BH106" s="12">
        <f>IF(N106="sníž. přenesená",J106,0)</f>
        <v>0</v>
      </c>
      <c r="BI106" s="12">
        <f>IF(N106="nulová",J106,0)</f>
        <v>0</v>
      </c>
      <c r="BJ106" s="12">
        <v>2</v>
      </c>
    </row>
    <row r="107" s="7" customFormat="1">
      <c r="A107" s="236"/>
      <c r="B107" s="237"/>
      <c r="C107" s="238"/>
      <c r="D107" s="239" t="s">
        <v>101</v>
      </c>
      <c r="E107" s="238"/>
      <c r="F107" s="240" t="s">
        <v>135</v>
      </c>
      <c r="G107" s="238"/>
      <c r="H107" s="238"/>
      <c r="I107" s="238"/>
      <c r="J107" s="238"/>
      <c r="K107" s="238"/>
      <c r="L107" s="241"/>
      <c r="M107" s="242"/>
      <c r="N107" s="243"/>
      <c r="O107" s="244"/>
      <c r="P107" s="244"/>
      <c r="Q107" s="244"/>
      <c r="R107" s="244"/>
      <c r="S107" s="244"/>
      <c r="T107" s="245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T107" s="246" t="s">
        <v>101</v>
      </c>
      <c r="AU107" s="246">
        <v>0</v>
      </c>
      <c r="AY107" s="7" t="s">
        <v>92</v>
      </c>
      <c r="BJ107" s="7">
        <v>0</v>
      </c>
    </row>
    <row r="108" s="12" customFormat="1">
      <c r="B108" s="224"/>
      <c r="C108" s="225" t="s">
        <v>136</v>
      </c>
      <c r="D108" s="225" t="s">
        <v>96</v>
      </c>
      <c r="E108" s="226" t="s">
        <v>137</v>
      </c>
      <c r="F108" s="226" t="s">
        <v>138</v>
      </c>
      <c r="G108" s="227" t="s">
        <v>139</v>
      </c>
      <c r="H108" s="228">
        <v>1</v>
      </c>
      <c r="I108" s="229"/>
      <c r="J108" s="230">
        <f>ROUND(H108*I108,2)</f>
        <v>0</v>
      </c>
      <c r="K108" s="226" t="s">
        <v>16</v>
      </c>
      <c r="L108" s="224"/>
      <c r="M108" s="231"/>
      <c r="N108" s="232" t="s">
        <v>36</v>
      </c>
      <c r="O108" s="233"/>
      <c r="P108" s="233">
        <f>H108*O108</f>
        <v>0</v>
      </c>
      <c r="Q108" s="233">
        <v>0.24870999999999999</v>
      </c>
      <c r="R108" s="233">
        <f>H108*Q108</f>
        <v>0.24870999999999999</v>
      </c>
      <c r="S108" s="233">
        <v>0.17299999999999999</v>
      </c>
      <c r="T108" s="234">
        <f>H108*S108</f>
        <v>0.17299999999999999</v>
      </c>
      <c r="U108" s="235"/>
      <c r="AR108" s="12">
        <v>4</v>
      </c>
      <c r="AT108" s="12" t="s">
        <v>96</v>
      </c>
      <c r="AU108" s="12">
        <v>2</v>
      </c>
      <c r="AY108" s="12" t="s">
        <v>92</v>
      </c>
      <c r="BE108" s="12">
        <f>IF(N108="základní",J108,0)</f>
        <v>0</v>
      </c>
      <c r="BF108" s="12">
        <f>IF(N108="snížená",J108,0)</f>
        <v>0</v>
      </c>
      <c r="BG108" s="12">
        <f>IF(N108="zákl. přenesená",J108,0)</f>
        <v>0</v>
      </c>
      <c r="BH108" s="12">
        <f>IF(N108="sníž. přenesená",J108,0)</f>
        <v>0</v>
      </c>
      <c r="BI108" s="12">
        <f>IF(N108="nulová",J108,0)</f>
        <v>0</v>
      </c>
      <c r="BJ108" s="12">
        <v>2</v>
      </c>
    </row>
    <row r="109" s="12" customFormat="1" ht="24">
      <c r="B109" s="224"/>
      <c r="C109" s="225" t="s">
        <v>140</v>
      </c>
      <c r="D109" s="225" t="s">
        <v>96</v>
      </c>
      <c r="E109" s="226" t="s">
        <v>141</v>
      </c>
      <c r="F109" s="226" t="s">
        <v>142</v>
      </c>
      <c r="G109" s="227" t="s">
        <v>143</v>
      </c>
      <c r="H109" s="228">
        <v>6.8949999999999996</v>
      </c>
      <c r="I109" s="229"/>
      <c r="J109" s="230">
        <f>ROUND(H109*I109,2)</f>
        <v>0</v>
      </c>
      <c r="K109" s="226" t="s">
        <v>100</v>
      </c>
      <c r="L109" s="224"/>
      <c r="M109" s="231"/>
      <c r="N109" s="232" t="s">
        <v>36</v>
      </c>
      <c r="O109" s="233"/>
      <c r="P109" s="233">
        <f>H109*O109</f>
        <v>0</v>
      </c>
      <c r="Q109" s="233">
        <v>0</v>
      </c>
      <c r="R109" s="233">
        <f>H109*Q109</f>
        <v>0</v>
      </c>
      <c r="S109" s="233">
        <v>0</v>
      </c>
      <c r="T109" s="234">
        <f>H109*S109</f>
        <v>0</v>
      </c>
      <c r="U109" s="235"/>
      <c r="AR109" s="12">
        <v>4</v>
      </c>
      <c r="AT109" s="12" t="s">
        <v>96</v>
      </c>
      <c r="AU109" s="12">
        <v>2</v>
      </c>
      <c r="AY109" s="12" t="s">
        <v>92</v>
      </c>
      <c r="BE109" s="12">
        <f>IF(N109="základní",J109,0)</f>
        <v>0</v>
      </c>
      <c r="BF109" s="12">
        <f>IF(N109="snížená",J109,0)</f>
        <v>0</v>
      </c>
      <c r="BG109" s="12">
        <f>IF(N109="zákl. přenesená",J109,0)</f>
        <v>0</v>
      </c>
      <c r="BH109" s="12">
        <f>IF(N109="sníž. přenesená",J109,0)</f>
        <v>0</v>
      </c>
      <c r="BI109" s="12">
        <f>IF(N109="nulová",J109,0)</f>
        <v>0</v>
      </c>
      <c r="BJ109" s="12">
        <v>2</v>
      </c>
    </row>
    <row r="110" s="7" customFormat="1">
      <c r="A110" s="236"/>
      <c r="B110" s="237"/>
      <c r="C110" s="238"/>
      <c r="D110" s="239" t="s">
        <v>101</v>
      </c>
      <c r="E110" s="238"/>
      <c r="F110" s="240" t="s">
        <v>144</v>
      </c>
      <c r="G110" s="238"/>
      <c r="H110" s="238"/>
      <c r="I110" s="238"/>
      <c r="J110" s="238"/>
      <c r="K110" s="238"/>
      <c r="L110" s="241"/>
      <c r="M110" s="242"/>
      <c r="N110" s="243"/>
      <c r="O110" s="244"/>
      <c r="P110" s="244"/>
      <c r="Q110" s="244"/>
      <c r="R110" s="244"/>
      <c r="S110" s="244"/>
      <c r="T110" s="245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T110" s="246" t="s">
        <v>101</v>
      </c>
      <c r="AU110" s="246">
        <v>0</v>
      </c>
      <c r="AY110" s="7" t="s">
        <v>92</v>
      </c>
      <c r="BJ110" s="7">
        <v>0</v>
      </c>
    </row>
    <row r="111" s="12" customFormat="1" ht="24">
      <c r="B111" s="224"/>
      <c r="C111" s="225" t="s">
        <v>145</v>
      </c>
      <c r="D111" s="225" t="s">
        <v>96</v>
      </c>
      <c r="E111" s="226" t="s">
        <v>146</v>
      </c>
      <c r="F111" s="226" t="s">
        <v>147</v>
      </c>
      <c r="G111" s="227" t="s">
        <v>143</v>
      </c>
      <c r="H111" s="228">
        <v>6.8949999999999996</v>
      </c>
      <c r="I111" s="229"/>
      <c r="J111" s="230">
        <f>ROUND(H111*I111,2)</f>
        <v>0</v>
      </c>
      <c r="K111" s="226" t="s">
        <v>100</v>
      </c>
      <c r="L111" s="224"/>
      <c r="M111" s="231"/>
      <c r="N111" s="232" t="s">
        <v>36</v>
      </c>
      <c r="O111" s="233"/>
      <c r="P111" s="233">
        <f>H111*O111</f>
        <v>0</v>
      </c>
      <c r="Q111" s="233">
        <v>0</v>
      </c>
      <c r="R111" s="233">
        <f>H111*Q111</f>
        <v>0</v>
      </c>
      <c r="S111" s="233">
        <v>0</v>
      </c>
      <c r="T111" s="234">
        <f>H111*S111</f>
        <v>0</v>
      </c>
      <c r="U111" s="235"/>
      <c r="AR111" s="12">
        <v>4</v>
      </c>
      <c r="AT111" s="12" t="s">
        <v>96</v>
      </c>
      <c r="AU111" s="12">
        <v>2</v>
      </c>
      <c r="AY111" s="12" t="s">
        <v>92</v>
      </c>
      <c r="BE111" s="12">
        <f>IF(N111="základní",J111,0)</f>
        <v>0</v>
      </c>
      <c r="BF111" s="12">
        <f>IF(N111="snížená",J111,0)</f>
        <v>0</v>
      </c>
      <c r="BG111" s="12">
        <f>IF(N111="zákl. přenesená",J111,0)</f>
        <v>0</v>
      </c>
      <c r="BH111" s="12">
        <f>IF(N111="sníž. přenesená",J111,0)</f>
        <v>0</v>
      </c>
      <c r="BI111" s="12">
        <f>IF(N111="nulová",J111,0)</f>
        <v>0</v>
      </c>
      <c r="BJ111" s="12">
        <v>2</v>
      </c>
    </row>
    <row r="112" s="7" customFormat="1">
      <c r="A112" s="236"/>
      <c r="B112" s="237"/>
      <c r="C112" s="238"/>
      <c r="D112" s="239" t="s">
        <v>101</v>
      </c>
      <c r="E112" s="238"/>
      <c r="F112" s="240" t="s">
        <v>148</v>
      </c>
      <c r="G112" s="238"/>
      <c r="H112" s="238"/>
      <c r="I112" s="238"/>
      <c r="J112" s="238"/>
      <c r="K112" s="238"/>
      <c r="L112" s="241"/>
      <c r="M112" s="242"/>
      <c r="N112" s="243"/>
      <c r="O112" s="244"/>
      <c r="P112" s="244"/>
      <c r="Q112" s="244"/>
      <c r="R112" s="244"/>
      <c r="S112" s="244"/>
      <c r="T112" s="245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T112" s="246" t="s">
        <v>101</v>
      </c>
      <c r="AU112" s="246">
        <v>0</v>
      </c>
      <c r="AY112" s="7" t="s">
        <v>92</v>
      </c>
      <c r="BJ112" s="7">
        <v>0</v>
      </c>
    </row>
    <row r="113" s="12" customFormat="1">
      <c r="B113" s="224"/>
      <c r="C113" s="225" t="s">
        <v>149</v>
      </c>
      <c r="D113" s="225" t="s">
        <v>96</v>
      </c>
      <c r="E113" s="226" t="s">
        <v>150</v>
      </c>
      <c r="F113" s="226" t="s">
        <v>151</v>
      </c>
      <c r="G113" s="227" t="s">
        <v>143</v>
      </c>
      <c r="H113" s="228">
        <v>68.950999999999993</v>
      </c>
      <c r="I113" s="229"/>
      <c r="J113" s="230">
        <f>ROUND(H113*I113,2)</f>
        <v>0</v>
      </c>
      <c r="K113" s="226" t="s">
        <v>100</v>
      </c>
      <c r="L113" s="224"/>
      <c r="M113" s="231"/>
      <c r="N113" s="232" t="s">
        <v>36</v>
      </c>
      <c r="O113" s="233"/>
      <c r="P113" s="233">
        <f>H113*O113</f>
        <v>0</v>
      </c>
      <c r="Q113" s="233">
        <v>0</v>
      </c>
      <c r="R113" s="233">
        <f>H113*Q113</f>
        <v>0</v>
      </c>
      <c r="S113" s="233">
        <v>0</v>
      </c>
      <c r="T113" s="234">
        <f>H113*S113</f>
        <v>0</v>
      </c>
      <c r="U113" s="235"/>
      <c r="AR113" s="12">
        <v>4</v>
      </c>
      <c r="AT113" s="12" t="s">
        <v>96</v>
      </c>
      <c r="AU113" s="12">
        <v>2</v>
      </c>
      <c r="AY113" s="12" t="s">
        <v>92</v>
      </c>
      <c r="BE113" s="12">
        <f>IF(N113="základní",J113,0)</f>
        <v>0</v>
      </c>
      <c r="BF113" s="12">
        <f>IF(N113="snížená",J113,0)</f>
        <v>0</v>
      </c>
      <c r="BG113" s="12">
        <f>IF(N113="zákl. přenesená",J113,0)</f>
        <v>0</v>
      </c>
      <c r="BH113" s="12">
        <f>IF(N113="sníž. přenesená",J113,0)</f>
        <v>0</v>
      </c>
      <c r="BI113" s="12">
        <f>IF(N113="nulová",J113,0)</f>
        <v>0</v>
      </c>
      <c r="BJ113" s="12">
        <v>2</v>
      </c>
    </row>
    <row r="114" s="7" customFormat="1">
      <c r="A114" s="236"/>
      <c r="B114" s="237"/>
      <c r="C114" s="238"/>
      <c r="D114" s="239" t="s">
        <v>101</v>
      </c>
      <c r="E114" s="238"/>
      <c r="F114" s="240" t="s">
        <v>152</v>
      </c>
      <c r="G114" s="238"/>
      <c r="H114" s="238"/>
      <c r="I114" s="238"/>
      <c r="J114" s="238"/>
      <c r="K114" s="238"/>
      <c r="L114" s="241"/>
      <c r="M114" s="242"/>
      <c r="N114" s="243"/>
      <c r="O114" s="244"/>
      <c r="P114" s="244"/>
      <c r="Q114" s="244"/>
      <c r="R114" s="244"/>
      <c r="S114" s="244"/>
      <c r="T114" s="245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T114" s="246" t="s">
        <v>101</v>
      </c>
      <c r="AU114" s="246">
        <v>0</v>
      </c>
      <c r="AY114" s="7" t="s">
        <v>92</v>
      </c>
      <c r="BJ114" s="7">
        <v>0</v>
      </c>
    </row>
    <row r="115" s="13" customFormat="1" ht="12">
      <c r="B115" s="247"/>
      <c r="C115" s="248"/>
      <c r="D115" s="249" t="s">
        <v>153</v>
      </c>
      <c r="E115" s="250"/>
      <c r="F115" s="251" t="s">
        <v>154</v>
      </c>
      <c r="G115" s="252"/>
      <c r="H115" s="253">
        <v>68.950999999999993</v>
      </c>
      <c r="I115" s="254"/>
      <c r="J115" s="254"/>
      <c r="K115" s="255"/>
      <c r="L115" s="247"/>
      <c r="M115" s="256"/>
      <c r="N115" s="255"/>
      <c r="O115" s="257"/>
      <c r="P115" s="257"/>
      <c r="Q115" s="257"/>
      <c r="R115" s="257"/>
      <c r="S115" s="257"/>
      <c r="T115" s="258"/>
      <c r="U115" s="259"/>
      <c r="AT115" s="13" t="s">
        <v>153</v>
      </c>
      <c r="AU115" s="13">
        <v>0</v>
      </c>
      <c r="AV115" s="13">
        <v>2</v>
      </c>
      <c r="AW115" s="13" t="b">
        <v>1</v>
      </c>
      <c r="AX115" s="13" t="b">
        <v>1</v>
      </c>
      <c r="AY115" s="13" t="s">
        <v>92</v>
      </c>
      <c r="BJ115" s="13">
        <v>0</v>
      </c>
    </row>
    <row r="116" s="12" customFormat="1" ht="24">
      <c r="B116" s="224"/>
      <c r="C116" s="225" t="s">
        <v>155</v>
      </c>
      <c r="D116" s="225" t="s">
        <v>96</v>
      </c>
      <c r="E116" s="226" t="s">
        <v>156</v>
      </c>
      <c r="F116" s="226" t="s">
        <v>157</v>
      </c>
      <c r="G116" s="227" t="s">
        <v>143</v>
      </c>
      <c r="H116" s="228">
        <v>6.8949999999999996</v>
      </c>
      <c r="I116" s="229"/>
      <c r="J116" s="230">
        <f>ROUND(H116*I116,2)</f>
        <v>0</v>
      </c>
      <c r="K116" s="226" t="s">
        <v>100</v>
      </c>
      <c r="L116" s="224"/>
      <c r="M116" s="231"/>
      <c r="N116" s="232" t="s">
        <v>36</v>
      </c>
      <c r="O116" s="233"/>
      <c r="P116" s="233">
        <f>H116*O116</f>
        <v>0</v>
      </c>
      <c r="Q116" s="233">
        <v>0</v>
      </c>
      <c r="R116" s="233">
        <f>H116*Q116</f>
        <v>0</v>
      </c>
      <c r="S116" s="233">
        <v>0</v>
      </c>
      <c r="T116" s="234">
        <f>H116*S116</f>
        <v>0</v>
      </c>
      <c r="U116" s="235"/>
      <c r="AR116" s="12">
        <v>4</v>
      </c>
      <c r="AT116" s="12" t="s">
        <v>96</v>
      </c>
      <c r="AU116" s="12">
        <v>2</v>
      </c>
      <c r="AY116" s="12" t="s">
        <v>92</v>
      </c>
      <c r="BE116" s="12">
        <f>IF(N116="základní",J116,0)</f>
        <v>0</v>
      </c>
      <c r="BF116" s="12">
        <f>IF(N116="snížená",J116,0)</f>
        <v>0</v>
      </c>
      <c r="BG116" s="12">
        <f>IF(N116="zákl. přenesená",J116,0)</f>
        <v>0</v>
      </c>
      <c r="BH116" s="12">
        <f>IF(N116="sníž. přenesená",J116,0)</f>
        <v>0</v>
      </c>
      <c r="BI116" s="12">
        <f>IF(N116="nulová",J116,0)</f>
        <v>0</v>
      </c>
      <c r="BJ116" s="12">
        <v>2</v>
      </c>
    </row>
    <row r="117" s="7" customFormat="1">
      <c r="A117" s="236"/>
      <c r="B117" s="237"/>
      <c r="C117" s="238"/>
      <c r="D117" s="239" t="s">
        <v>101</v>
      </c>
      <c r="E117" s="238"/>
      <c r="F117" s="240" t="s">
        <v>158</v>
      </c>
      <c r="G117" s="238"/>
      <c r="H117" s="238"/>
      <c r="I117" s="238"/>
      <c r="J117" s="238"/>
      <c r="K117" s="238"/>
      <c r="L117" s="241"/>
      <c r="M117" s="242"/>
      <c r="N117" s="243"/>
      <c r="O117" s="244"/>
      <c r="P117" s="244"/>
      <c r="Q117" s="244"/>
      <c r="R117" s="244"/>
      <c r="S117" s="244"/>
      <c r="T117" s="245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T117" s="246" t="s">
        <v>101</v>
      </c>
      <c r="AU117" s="246">
        <v>0</v>
      </c>
      <c r="AY117" s="7" t="s">
        <v>92</v>
      </c>
      <c r="BJ117" s="7">
        <v>0</v>
      </c>
    </row>
    <row r="118" s="12" customFormat="1">
      <c r="B118" s="224"/>
      <c r="C118" s="225" t="s">
        <v>159</v>
      </c>
      <c r="D118" s="225" t="s">
        <v>96</v>
      </c>
      <c r="E118" s="226" t="s">
        <v>160</v>
      </c>
      <c r="F118" s="226" t="s">
        <v>161</v>
      </c>
      <c r="G118" s="227" t="s">
        <v>143</v>
      </c>
      <c r="H118" s="228">
        <v>6.9909999999999997</v>
      </c>
      <c r="I118" s="229"/>
      <c r="J118" s="230">
        <f>ROUND(H118*I118,2)</f>
        <v>0</v>
      </c>
      <c r="K118" s="226" t="s">
        <v>100</v>
      </c>
      <c r="L118" s="224"/>
      <c r="M118" s="231"/>
      <c r="N118" s="232" t="s">
        <v>36</v>
      </c>
      <c r="O118" s="233"/>
      <c r="P118" s="233">
        <f>H118*O118</f>
        <v>0</v>
      </c>
      <c r="Q118" s="233">
        <v>0</v>
      </c>
      <c r="R118" s="233">
        <f>H118*Q118</f>
        <v>0</v>
      </c>
      <c r="S118" s="233">
        <v>0</v>
      </c>
      <c r="T118" s="234">
        <f>H118*S118</f>
        <v>0</v>
      </c>
      <c r="U118" s="235"/>
      <c r="AR118" s="12">
        <v>4</v>
      </c>
      <c r="AT118" s="12" t="s">
        <v>96</v>
      </c>
      <c r="AU118" s="12">
        <v>2</v>
      </c>
      <c r="AY118" s="12" t="s">
        <v>92</v>
      </c>
      <c r="BE118" s="12">
        <f>IF(N118="základní",J118,0)</f>
        <v>0</v>
      </c>
      <c r="BF118" s="12">
        <f>IF(N118="snížená",J118,0)</f>
        <v>0</v>
      </c>
      <c r="BG118" s="12">
        <f>IF(N118="zákl. přenesená",J118,0)</f>
        <v>0</v>
      </c>
      <c r="BH118" s="12">
        <f>IF(N118="sníž. přenesená",J118,0)</f>
        <v>0</v>
      </c>
      <c r="BI118" s="12">
        <f>IF(N118="nulová",J118,0)</f>
        <v>0</v>
      </c>
      <c r="BJ118" s="12">
        <v>2</v>
      </c>
    </row>
    <row r="119" s="7" customFormat="1">
      <c r="A119" s="236"/>
      <c r="B119" s="237"/>
      <c r="C119" s="238"/>
      <c r="D119" s="239" t="s">
        <v>101</v>
      </c>
      <c r="E119" s="238"/>
      <c r="F119" s="240" t="s">
        <v>162</v>
      </c>
      <c r="G119" s="238"/>
      <c r="H119" s="238"/>
      <c r="I119" s="238"/>
      <c r="J119" s="238"/>
      <c r="K119" s="238"/>
      <c r="L119" s="241"/>
      <c r="M119" s="242"/>
      <c r="N119" s="243"/>
      <c r="O119" s="244"/>
      <c r="P119" s="244"/>
      <c r="Q119" s="244"/>
      <c r="R119" s="244"/>
      <c r="S119" s="244"/>
      <c r="T119" s="245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T119" s="246" t="s">
        <v>101</v>
      </c>
      <c r="AU119" s="246">
        <v>0</v>
      </c>
      <c r="AY119" s="7" t="s">
        <v>92</v>
      </c>
      <c r="BJ119" s="7">
        <v>0</v>
      </c>
    </row>
    <row r="120" s="11" customFormat="1" ht="23.1" customHeight="1">
      <c r="B120" s="215"/>
      <c r="C120" s="216"/>
      <c r="D120" s="205" t="s">
        <v>62</v>
      </c>
      <c r="E120" s="217" t="s">
        <v>120</v>
      </c>
      <c r="F120" s="218" t="s">
        <v>163</v>
      </c>
      <c r="G120" s="219"/>
      <c r="H120" s="220"/>
      <c r="I120" s="221"/>
      <c r="J120" s="221">
        <f>J121 + J123 + J125 + J127 + J129 + J131 + J133 + J135 + J137</f>
        <v>0</v>
      </c>
      <c r="K120" s="218"/>
      <c r="L120" s="215"/>
      <c r="M120" s="222"/>
      <c r="N120" s="211"/>
      <c r="O120" s="212"/>
      <c r="P120" s="212">
        <f>P121 + P123 + P125 + P127 + P129 + P131 + P133 + P135 + P137</f>
        <v>0</v>
      </c>
      <c r="Q120" s="212"/>
      <c r="R120" s="212">
        <f>R121 + R123 + R125 + R127 + R129 + R131 + R133 + R135 + R137</f>
        <v>4.5994711999999991</v>
      </c>
      <c r="S120" s="212"/>
      <c r="T120" s="213">
        <f>T121 + T123 + T125 + T127 + T129 + T131 + T133 + T135 + T137</f>
        <v>0.0032022000000000001</v>
      </c>
      <c r="U120" s="223"/>
      <c r="AR120" s="11">
        <v>1</v>
      </c>
      <c r="AT120" s="11" t="s">
        <v>62</v>
      </c>
      <c r="AU120" s="11">
        <v>1</v>
      </c>
      <c r="AY120" s="11" t="s">
        <v>92</v>
      </c>
      <c r="BJ120" s="11">
        <v>0</v>
      </c>
    </row>
    <row r="121" s="12" customFormat="1">
      <c r="B121" s="224"/>
      <c r="C121" s="225" t="s">
        <v>164</v>
      </c>
      <c r="D121" s="225" t="s">
        <v>96</v>
      </c>
      <c r="E121" s="226" t="s">
        <v>165</v>
      </c>
      <c r="F121" s="226" t="s">
        <v>166</v>
      </c>
      <c r="G121" s="227" t="s">
        <v>114</v>
      </c>
      <c r="H121" s="228">
        <v>53.369999999999997</v>
      </c>
      <c r="I121" s="229"/>
      <c r="J121" s="230">
        <f>ROUND(H121*I121,2)</f>
        <v>0</v>
      </c>
      <c r="K121" s="226" t="s">
        <v>100</v>
      </c>
      <c r="L121" s="224"/>
      <c r="M121" s="231"/>
      <c r="N121" s="232" t="s">
        <v>36</v>
      </c>
      <c r="O121" s="233"/>
      <c r="P121" s="233">
        <f>H121*O121</f>
        <v>0</v>
      </c>
      <c r="Q121" s="233">
        <v>4.0000000000000003E-05</v>
      </c>
      <c r="R121" s="233">
        <f>H121*Q121</f>
        <v>0.0021348000000000001</v>
      </c>
      <c r="S121" s="233">
        <v>6.0000000000000002E-05</v>
      </c>
      <c r="T121" s="234">
        <f>H121*S121</f>
        <v>0.0032022000000000001</v>
      </c>
      <c r="U121" s="235"/>
      <c r="AR121" s="12">
        <v>4</v>
      </c>
      <c r="AT121" s="12" t="s">
        <v>96</v>
      </c>
      <c r="AU121" s="12">
        <v>2</v>
      </c>
      <c r="AY121" s="12" t="s">
        <v>92</v>
      </c>
      <c r="BE121" s="12">
        <f>IF(N121="základní",J121,0)</f>
        <v>0</v>
      </c>
      <c r="BF121" s="12">
        <f>IF(N121="snížená",J121,0)</f>
        <v>0</v>
      </c>
      <c r="BG121" s="12">
        <f>IF(N121="zákl. přenesená",J121,0)</f>
        <v>0</v>
      </c>
      <c r="BH121" s="12">
        <f>IF(N121="sníž. přenesená",J121,0)</f>
        <v>0</v>
      </c>
      <c r="BI121" s="12">
        <f>IF(N121="nulová",J121,0)</f>
        <v>0</v>
      </c>
      <c r="BJ121" s="12">
        <v>2</v>
      </c>
    </row>
    <row r="122" s="7" customFormat="1">
      <c r="A122" s="236"/>
      <c r="B122" s="237"/>
      <c r="C122" s="238"/>
      <c r="D122" s="239" t="s">
        <v>101</v>
      </c>
      <c r="E122" s="238"/>
      <c r="F122" s="240" t="s">
        <v>167</v>
      </c>
      <c r="G122" s="238"/>
      <c r="H122" s="238"/>
      <c r="I122" s="238"/>
      <c r="J122" s="238"/>
      <c r="K122" s="238"/>
      <c r="L122" s="241"/>
      <c r="M122" s="242"/>
      <c r="N122" s="243"/>
      <c r="O122" s="244"/>
      <c r="P122" s="244"/>
      <c r="Q122" s="244"/>
      <c r="R122" s="244"/>
      <c r="S122" s="244"/>
      <c r="T122" s="245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T122" s="246" t="s">
        <v>101</v>
      </c>
      <c r="AU122" s="246">
        <v>0</v>
      </c>
      <c r="AY122" s="7" t="s">
        <v>92</v>
      </c>
      <c r="BJ122" s="7">
        <v>0</v>
      </c>
    </row>
    <row r="123" s="12" customFormat="1">
      <c r="B123" s="224"/>
      <c r="C123" s="225" t="s">
        <v>168</v>
      </c>
      <c r="D123" s="225" t="s">
        <v>96</v>
      </c>
      <c r="E123" s="226" t="s">
        <v>169</v>
      </c>
      <c r="F123" s="226" t="s">
        <v>170</v>
      </c>
      <c r="G123" s="227" t="s">
        <v>114</v>
      </c>
      <c r="H123" s="228">
        <v>49.960000000000001</v>
      </c>
      <c r="I123" s="229"/>
      <c r="J123" s="230">
        <f>ROUND(H123*I123,2)</f>
        <v>0</v>
      </c>
      <c r="K123" s="226" t="s">
        <v>100</v>
      </c>
      <c r="L123" s="224"/>
      <c r="M123" s="231"/>
      <c r="N123" s="232" t="s">
        <v>36</v>
      </c>
      <c r="O123" s="233"/>
      <c r="P123" s="233">
        <f>H123*O123</f>
        <v>0</v>
      </c>
      <c r="Q123" s="233">
        <v>0.00025999999999999998</v>
      </c>
      <c r="R123" s="233">
        <f>H123*Q123</f>
        <v>0.012989599999999999</v>
      </c>
      <c r="S123" s="233">
        <v>0</v>
      </c>
      <c r="T123" s="234">
        <f>H123*S123</f>
        <v>0</v>
      </c>
      <c r="U123" s="235"/>
      <c r="AR123" s="12">
        <v>4</v>
      </c>
      <c r="AT123" s="12" t="s">
        <v>96</v>
      </c>
      <c r="AU123" s="12">
        <v>2</v>
      </c>
      <c r="AY123" s="12" t="s">
        <v>92</v>
      </c>
      <c r="BE123" s="12">
        <f>IF(N123="základní",J123,0)</f>
        <v>0</v>
      </c>
      <c r="BF123" s="12">
        <f>IF(N123="snížená",J123,0)</f>
        <v>0</v>
      </c>
      <c r="BG123" s="12">
        <f>IF(N123="zákl. přenesená",J123,0)</f>
        <v>0</v>
      </c>
      <c r="BH123" s="12">
        <f>IF(N123="sníž. přenesená",J123,0)</f>
        <v>0</v>
      </c>
      <c r="BI123" s="12">
        <f>IF(N123="nulová",J123,0)</f>
        <v>0</v>
      </c>
      <c r="BJ123" s="12">
        <v>2</v>
      </c>
    </row>
    <row r="124" s="7" customFormat="1">
      <c r="A124" s="236"/>
      <c r="B124" s="237"/>
      <c r="C124" s="238"/>
      <c r="D124" s="239" t="s">
        <v>101</v>
      </c>
      <c r="E124" s="238"/>
      <c r="F124" s="240" t="s">
        <v>171</v>
      </c>
      <c r="G124" s="238"/>
      <c r="H124" s="238"/>
      <c r="I124" s="238"/>
      <c r="J124" s="238"/>
      <c r="K124" s="238"/>
      <c r="L124" s="241"/>
      <c r="M124" s="242"/>
      <c r="N124" s="243"/>
      <c r="O124" s="244"/>
      <c r="P124" s="244"/>
      <c r="Q124" s="244"/>
      <c r="R124" s="244"/>
      <c r="S124" s="244"/>
      <c r="T124" s="245"/>
      <c r="U124" s="236"/>
      <c r="V124" s="236"/>
      <c r="W124" s="236"/>
      <c r="X124" s="236"/>
      <c r="Y124" s="236"/>
      <c r="Z124" s="236"/>
      <c r="AA124" s="236"/>
      <c r="AB124" s="236"/>
      <c r="AC124" s="236"/>
      <c r="AD124" s="236"/>
      <c r="AE124" s="236"/>
      <c r="AT124" s="246" t="s">
        <v>101</v>
      </c>
      <c r="AU124" s="246">
        <v>0</v>
      </c>
      <c r="AY124" s="7" t="s">
        <v>92</v>
      </c>
      <c r="BJ124" s="7">
        <v>0</v>
      </c>
    </row>
    <row r="125" s="12" customFormat="1">
      <c r="B125" s="224"/>
      <c r="C125" s="225" t="s">
        <v>172</v>
      </c>
      <c r="D125" s="225" t="s">
        <v>96</v>
      </c>
      <c r="E125" s="226" t="s">
        <v>173</v>
      </c>
      <c r="F125" s="226" t="s">
        <v>174</v>
      </c>
      <c r="G125" s="227" t="s">
        <v>114</v>
      </c>
      <c r="H125" s="228">
        <v>49.960000000000001</v>
      </c>
      <c r="I125" s="229"/>
      <c r="J125" s="230">
        <f>ROUND(H125*I125,2)</f>
        <v>0</v>
      </c>
      <c r="K125" s="226" t="s">
        <v>100</v>
      </c>
      <c r="L125" s="224"/>
      <c r="M125" s="231"/>
      <c r="N125" s="232" t="s">
        <v>36</v>
      </c>
      <c r="O125" s="233"/>
      <c r="P125" s="233">
        <f>H125*O125</f>
        <v>0</v>
      </c>
      <c r="Q125" s="233">
        <v>0.0043800000000000002</v>
      </c>
      <c r="R125" s="233">
        <f>H125*Q125</f>
        <v>0.21882480000000001</v>
      </c>
      <c r="S125" s="233">
        <v>0</v>
      </c>
      <c r="T125" s="234">
        <f>H125*S125</f>
        <v>0</v>
      </c>
      <c r="U125" s="235"/>
      <c r="AR125" s="12">
        <v>4</v>
      </c>
      <c r="AT125" s="12" t="s">
        <v>96</v>
      </c>
      <c r="AU125" s="12">
        <v>2</v>
      </c>
      <c r="AY125" s="12" t="s">
        <v>92</v>
      </c>
      <c r="BE125" s="12">
        <f>IF(N125="základní",J125,0)</f>
        <v>0</v>
      </c>
      <c r="BF125" s="12">
        <f>IF(N125="snížená",J125,0)</f>
        <v>0</v>
      </c>
      <c r="BG125" s="12">
        <f>IF(N125="zákl. přenesená",J125,0)</f>
        <v>0</v>
      </c>
      <c r="BH125" s="12">
        <f>IF(N125="sníž. přenesená",J125,0)</f>
        <v>0</v>
      </c>
      <c r="BI125" s="12">
        <f>IF(N125="nulová",J125,0)</f>
        <v>0</v>
      </c>
      <c r="BJ125" s="12">
        <v>2</v>
      </c>
    </row>
    <row r="126" s="7" customFormat="1">
      <c r="A126" s="236"/>
      <c r="B126" s="237"/>
      <c r="C126" s="238"/>
      <c r="D126" s="239" t="s">
        <v>101</v>
      </c>
      <c r="E126" s="238"/>
      <c r="F126" s="240" t="s">
        <v>175</v>
      </c>
      <c r="G126" s="238"/>
      <c r="H126" s="238"/>
      <c r="I126" s="238"/>
      <c r="J126" s="238"/>
      <c r="K126" s="238"/>
      <c r="L126" s="241"/>
      <c r="M126" s="242"/>
      <c r="N126" s="243"/>
      <c r="O126" s="244"/>
      <c r="P126" s="244"/>
      <c r="Q126" s="244"/>
      <c r="R126" s="244"/>
      <c r="S126" s="244"/>
      <c r="T126" s="245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T126" s="246" t="s">
        <v>101</v>
      </c>
      <c r="AU126" s="246">
        <v>0</v>
      </c>
      <c r="AY126" s="7" t="s">
        <v>92</v>
      </c>
      <c r="BJ126" s="7">
        <v>0</v>
      </c>
    </row>
    <row r="127" s="12" customFormat="1" ht="24">
      <c r="B127" s="224"/>
      <c r="C127" s="225" t="s">
        <v>176</v>
      </c>
      <c r="D127" s="225" t="s">
        <v>96</v>
      </c>
      <c r="E127" s="226" t="s">
        <v>177</v>
      </c>
      <c r="F127" s="226" t="s">
        <v>178</v>
      </c>
      <c r="G127" s="227" t="s">
        <v>114</v>
      </c>
      <c r="H127" s="228">
        <v>49.960000000000001</v>
      </c>
      <c r="I127" s="229"/>
      <c r="J127" s="230">
        <f>ROUND(H127*I127,2)</f>
        <v>0</v>
      </c>
      <c r="K127" s="226" t="s">
        <v>100</v>
      </c>
      <c r="L127" s="224"/>
      <c r="M127" s="231"/>
      <c r="N127" s="232" t="s">
        <v>36</v>
      </c>
      <c r="O127" s="233"/>
      <c r="P127" s="233">
        <f>H127*O127</f>
        <v>0</v>
      </c>
      <c r="Q127" s="233">
        <v>0.0154</v>
      </c>
      <c r="R127" s="233">
        <f>H127*Q127</f>
        <v>0.76938400000000007</v>
      </c>
      <c r="S127" s="233">
        <v>0</v>
      </c>
      <c r="T127" s="234">
        <f>H127*S127</f>
        <v>0</v>
      </c>
      <c r="U127" s="235"/>
      <c r="AR127" s="12">
        <v>4</v>
      </c>
      <c r="AT127" s="12" t="s">
        <v>96</v>
      </c>
      <c r="AU127" s="12">
        <v>2</v>
      </c>
      <c r="AY127" s="12" t="s">
        <v>92</v>
      </c>
      <c r="BE127" s="12">
        <f>IF(N127="základní",J127,0)</f>
        <v>0</v>
      </c>
      <c r="BF127" s="12">
        <f>IF(N127="snížená",J127,0)</f>
        <v>0</v>
      </c>
      <c r="BG127" s="12">
        <f>IF(N127="zákl. přenesená",J127,0)</f>
        <v>0</v>
      </c>
      <c r="BH127" s="12">
        <f>IF(N127="sníž. přenesená",J127,0)</f>
        <v>0</v>
      </c>
      <c r="BI127" s="12">
        <f>IF(N127="nulová",J127,0)</f>
        <v>0</v>
      </c>
      <c r="BJ127" s="12">
        <v>2</v>
      </c>
    </row>
    <row r="128" s="7" customFormat="1">
      <c r="A128" s="236"/>
      <c r="B128" s="237"/>
      <c r="C128" s="238"/>
      <c r="D128" s="239" t="s">
        <v>101</v>
      </c>
      <c r="E128" s="238"/>
      <c r="F128" s="240" t="s">
        <v>179</v>
      </c>
      <c r="G128" s="238"/>
      <c r="H128" s="238"/>
      <c r="I128" s="238"/>
      <c r="J128" s="238"/>
      <c r="K128" s="238"/>
      <c r="L128" s="241"/>
      <c r="M128" s="242"/>
      <c r="N128" s="243"/>
      <c r="O128" s="244"/>
      <c r="P128" s="244"/>
      <c r="Q128" s="244"/>
      <c r="R128" s="244"/>
      <c r="S128" s="244"/>
      <c r="T128" s="245"/>
      <c r="U128" s="236"/>
      <c r="V128" s="236"/>
      <c r="W128" s="236"/>
      <c r="X128" s="236"/>
      <c r="Y128" s="236"/>
      <c r="Z128" s="236"/>
      <c r="AA128" s="236"/>
      <c r="AB128" s="236"/>
      <c r="AC128" s="236"/>
      <c r="AD128" s="236"/>
      <c r="AE128" s="236"/>
      <c r="AT128" s="246" t="s">
        <v>101</v>
      </c>
      <c r="AU128" s="246">
        <v>0</v>
      </c>
      <c r="AY128" s="7" t="s">
        <v>92</v>
      </c>
      <c r="BJ128" s="7">
        <v>0</v>
      </c>
    </row>
    <row r="129" s="12" customFormat="1">
      <c r="B129" s="224"/>
      <c r="C129" s="225" t="s">
        <v>180</v>
      </c>
      <c r="D129" s="225" t="s">
        <v>96</v>
      </c>
      <c r="E129" s="226" t="s">
        <v>181</v>
      </c>
      <c r="F129" s="226" t="s">
        <v>182</v>
      </c>
      <c r="G129" s="227" t="s">
        <v>114</v>
      </c>
      <c r="H129" s="228">
        <v>177.94999999999999</v>
      </c>
      <c r="I129" s="229"/>
      <c r="J129" s="230">
        <f>ROUND(H129*I129,2)</f>
        <v>0</v>
      </c>
      <c r="K129" s="226" t="s">
        <v>100</v>
      </c>
      <c r="L129" s="224"/>
      <c r="M129" s="231"/>
      <c r="N129" s="232" t="s">
        <v>36</v>
      </c>
      <c r="O129" s="233"/>
      <c r="P129" s="233">
        <f>H129*O129</f>
        <v>0</v>
      </c>
      <c r="Q129" s="233">
        <v>0.00025999999999999998</v>
      </c>
      <c r="R129" s="233">
        <f>H129*Q129</f>
        <v>0.046266999999999996</v>
      </c>
      <c r="S129" s="233">
        <v>0</v>
      </c>
      <c r="T129" s="234">
        <f>H129*S129</f>
        <v>0</v>
      </c>
      <c r="U129" s="235"/>
      <c r="AR129" s="12">
        <v>4</v>
      </c>
      <c r="AT129" s="12" t="s">
        <v>96</v>
      </c>
      <c r="AU129" s="12">
        <v>2</v>
      </c>
      <c r="AY129" s="12" t="s">
        <v>92</v>
      </c>
      <c r="BE129" s="12">
        <f>IF(N129="základní",J129,0)</f>
        <v>0</v>
      </c>
      <c r="BF129" s="12">
        <f>IF(N129="snížená",J129,0)</f>
        <v>0</v>
      </c>
      <c r="BG129" s="12">
        <f>IF(N129="zákl. přenesená",J129,0)</f>
        <v>0</v>
      </c>
      <c r="BH129" s="12">
        <f>IF(N129="sníž. přenesená",J129,0)</f>
        <v>0</v>
      </c>
      <c r="BI129" s="12">
        <f>IF(N129="nulová",J129,0)</f>
        <v>0</v>
      </c>
      <c r="BJ129" s="12">
        <v>2</v>
      </c>
    </row>
    <row r="130" s="7" customFormat="1">
      <c r="A130" s="236"/>
      <c r="B130" s="237"/>
      <c r="C130" s="238"/>
      <c r="D130" s="239" t="s">
        <v>101</v>
      </c>
      <c r="E130" s="238"/>
      <c r="F130" s="240" t="s">
        <v>183</v>
      </c>
      <c r="G130" s="238"/>
      <c r="H130" s="238"/>
      <c r="I130" s="238"/>
      <c r="J130" s="238"/>
      <c r="K130" s="238"/>
      <c r="L130" s="241"/>
      <c r="M130" s="242"/>
      <c r="N130" s="243"/>
      <c r="O130" s="244"/>
      <c r="P130" s="244"/>
      <c r="Q130" s="244"/>
      <c r="R130" s="244"/>
      <c r="S130" s="244"/>
      <c r="T130" s="245"/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36"/>
      <c r="AT130" s="246" t="s">
        <v>101</v>
      </c>
      <c r="AU130" s="246">
        <v>0</v>
      </c>
      <c r="AY130" s="7" t="s">
        <v>92</v>
      </c>
      <c r="BJ130" s="7">
        <v>0</v>
      </c>
    </row>
    <row r="131" s="12" customFormat="1">
      <c r="B131" s="224"/>
      <c r="C131" s="225" t="s">
        <v>184</v>
      </c>
      <c r="D131" s="225" t="s">
        <v>96</v>
      </c>
      <c r="E131" s="226" t="s">
        <v>185</v>
      </c>
      <c r="F131" s="226" t="s">
        <v>186</v>
      </c>
      <c r="G131" s="227" t="s">
        <v>114</v>
      </c>
      <c r="H131" s="228">
        <v>177.94999999999999</v>
      </c>
      <c r="I131" s="229"/>
      <c r="J131" s="230">
        <f>ROUND(H131*I131,2)</f>
        <v>0</v>
      </c>
      <c r="K131" s="226" t="s">
        <v>100</v>
      </c>
      <c r="L131" s="224"/>
      <c r="M131" s="231"/>
      <c r="N131" s="232" t="s">
        <v>36</v>
      </c>
      <c r="O131" s="233"/>
      <c r="P131" s="233">
        <f>H131*O131</f>
        <v>0</v>
      </c>
      <c r="Q131" s="233">
        <v>0.0043800000000000002</v>
      </c>
      <c r="R131" s="233">
        <f>H131*Q131</f>
        <v>0.77942100000000003</v>
      </c>
      <c r="S131" s="233">
        <v>0</v>
      </c>
      <c r="T131" s="234">
        <f>H131*S131</f>
        <v>0</v>
      </c>
      <c r="U131" s="235"/>
      <c r="AR131" s="12">
        <v>4</v>
      </c>
      <c r="AT131" s="12" t="s">
        <v>96</v>
      </c>
      <c r="AU131" s="12">
        <v>2</v>
      </c>
      <c r="AY131" s="12" t="s">
        <v>92</v>
      </c>
      <c r="BE131" s="12">
        <f>IF(N131="základní",J131,0)</f>
        <v>0</v>
      </c>
      <c r="BF131" s="12">
        <f>IF(N131="snížená",J131,0)</f>
        <v>0</v>
      </c>
      <c r="BG131" s="12">
        <f>IF(N131="zákl. přenesená",J131,0)</f>
        <v>0</v>
      </c>
      <c r="BH131" s="12">
        <f>IF(N131="sníž. přenesená",J131,0)</f>
        <v>0</v>
      </c>
      <c r="BI131" s="12">
        <f>IF(N131="nulová",J131,0)</f>
        <v>0</v>
      </c>
      <c r="BJ131" s="12">
        <v>2</v>
      </c>
    </row>
    <row r="132" s="7" customFormat="1">
      <c r="A132" s="236"/>
      <c r="B132" s="237"/>
      <c r="C132" s="238"/>
      <c r="D132" s="239" t="s">
        <v>101</v>
      </c>
      <c r="E132" s="238"/>
      <c r="F132" s="240" t="s">
        <v>187</v>
      </c>
      <c r="G132" s="238"/>
      <c r="H132" s="238"/>
      <c r="I132" s="238"/>
      <c r="J132" s="238"/>
      <c r="K132" s="238"/>
      <c r="L132" s="241"/>
      <c r="M132" s="242"/>
      <c r="N132" s="243"/>
      <c r="O132" s="244"/>
      <c r="P132" s="244"/>
      <c r="Q132" s="244"/>
      <c r="R132" s="244"/>
      <c r="S132" s="244"/>
      <c r="T132" s="245"/>
      <c r="U132" s="236"/>
      <c r="V132" s="236"/>
      <c r="W132" s="236"/>
      <c r="X132" s="236"/>
      <c r="Y132" s="236"/>
      <c r="Z132" s="236"/>
      <c r="AA132" s="236"/>
      <c r="AB132" s="236"/>
      <c r="AC132" s="236"/>
      <c r="AD132" s="236"/>
      <c r="AE132" s="236"/>
      <c r="AT132" s="246" t="s">
        <v>101</v>
      </c>
      <c r="AU132" s="246">
        <v>0</v>
      </c>
      <c r="AY132" s="7" t="s">
        <v>92</v>
      </c>
      <c r="BJ132" s="7">
        <v>0</v>
      </c>
    </row>
    <row r="133" s="12" customFormat="1">
      <c r="B133" s="224"/>
      <c r="C133" s="225" t="s">
        <v>188</v>
      </c>
      <c r="D133" s="225" t="s">
        <v>96</v>
      </c>
      <c r="E133" s="226" t="s">
        <v>189</v>
      </c>
      <c r="F133" s="226" t="s">
        <v>190</v>
      </c>
      <c r="G133" s="227" t="s">
        <v>114</v>
      </c>
      <c r="H133" s="228">
        <v>177.94999999999999</v>
      </c>
      <c r="I133" s="229"/>
      <c r="J133" s="230">
        <f>ROUND(H133*I133,2)</f>
        <v>0</v>
      </c>
      <c r="K133" s="226" t="s">
        <v>100</v>
      </c>
      <c r="L133" s="224"/>
      <c r="M133" s="231"/>
      <c r="N133" s="232" t="s">
        <v>36</v>
      </c>
      <c r="O133" s="233"/>
      <c r="P133" s="233">
        <f>H133*O133</f>
        <v>0</v>
      </c>
      <c r="Q133" s="233">
        <v>0.0154</v>
      </c>
      <c r="R133" s="233">
        <f>H133*Q133</f>
        <v>2.7404299999999999</v>
      </c>
      <c r="S133" s="233">
        <v>0</v>
      </c>
      <c r="T133" s="234">
        <f>H133*S133</f>
        <v>0</v>
      </c>
      <c r="U133" s="235"/>
      <c r="AR133" s="12">
        <v>4</v>
      </c>
      <c r="AT133" s="12" t="s">
        <v>96</v>
      </c>
      <c r="AU133" s="12">
        <v>2</v>
      </c>
      <c r="AY133" s="12" t="s">
        <v>92</v>
      </c>
      <c r="BE133" s="12">
        <f>IF(N133="základní",J133,0)</f>
        <v>0</v>
      </c>
      <c r="BF133" s="12">
        <f>IF(N133="snížená",J133,0)</f>
        <v>0</v>
      </c>
      <c r="BG133" s="12">
        <f>IF(N133="zákl. přenesená",J133,0)</f>
        <v>0</v>
      </c>
      <c r="BH133" s="12">
        <f>IF(N133="sníž. přenesená",J133,0)</f>
        <v>0</v>
      </c>
      <c r="BI133" s="12">
        <f>IF(N133="nulová",J133,0)</f>
        <v>0</v>
      </c>
      <c r="BJ133" s="12">
        <v>2</v>
      </c>
    </row>
    <row r="134" s="7" customFormat="1">
      <c r="A134" s="236"/>
      <c r="B134" s="237"/>
      <c r="C134" s="238"/>
      <c r="D134" s="239" t="s">
        <v>101</v>
      </c>
      <c r="E134" s="238"/>
      <c r="F134" s="240" t="s">
        <v>191</v>
      </c>
      <c r="G134" s="238"/>
      <c r="H134" s="238"/>
      <c r="I134" s="238"/>
      <c r="J134" s="238"/>
      <c r="K134" s="238"/>
      <c r="L134" s="241"/>
      <c r="M134" s="242"/>
      <c r="N134" s="243"/>
      <c r="O134" s="244"/>
      <c r="P134" s="244"/>
      <c r="Q134" s="244"/>
      <c r="R134" s="244"/>
      <c r="S134" s="244"/>
      <c r="T134" s="245"/>
      <c r="U134" s="236"/>
      <c r="V134" s="236"/>
      <c r="W134" s="236"/>
      <c r="X134" s="236"/>
      <c r="Y134" s="236"/>
      <c r="Z134" s="236"/>
      <c r="AA134" s="236"/>
      <c r="AB134" s="236"/>
      <c r="AC134" s="236"/>
      <c r="AD134" s="236"/>
      <c r="AE134" s="236"/>
      <c r="AT134" s="246" t="s">
        <v>101</v>
      </c>
      <c r="AU134" s="246">
        <v>0</v>
      </c>
      <c r="AY134" s="7" t="s">
        <v>92</v>
      </c>
      <c r="BJ134" s="7">
        <v>0</v>
      </c>
    </row>
    <row r="135" s="12" customFormat="1">
      <c r="B135" s="224"/>
      <c r="C135" s="225" t="s">
        <v>192</v>
      </c>
      <c r="D135" s="225" t="s">
        <v>96</v>
      </c>
      <c r="E135" s="226" t="s">
        <v>193</v>
      </c>
      <c r="F135" s="226" t="s">
        <v>194</v>
      </c>
      <c r="G135" s="227" t="s">
        <v>195</v>
      </c>
      <c r="H135" s="228">
        <v>1</v>
      </c>
      <c r="I135" s="229"/>
      <c r="J135" s="230">
        <f>ROUND(H135*I135,2)</f>
        <v>0</v>
      </c>
      <c r="K135" s="226" t="s">
        <v>100</v>
      </c>
      <c r="L135" s="224"/>
      <c r="M135" s="231"/>
      <c r="N135" s="232" t="s">
        <v>36</v>
      </c>
      <c r="O135" s="233"/>
      <c r="P135" s="233">
        <f>H135*O135</f>
        <v>0</v>
      </c>
      <c r="Q135" s="233">
        <v>0.017770000000000001</v>
      </c>
      <c r="R135" s="233">
        <f>H135*Q135</f>
        <v>0.017770000000000001</v>
      </c>
      <c r="S135" s="233">
        <v>0</v>
      </c>
      <c r="T135" s="234">
        <f>H135*S135</f>
        <v>0</v>
      </c>
      <c r="U135" s="235"/>
      <c r="AR135" s="12">
        <v>4</v>
      </c>
      <c r="AT135" s="12" t="s">
        <v>96</v>
      </c>
      <c r="AU135" s="12">
        <v>2</v>
      </c>
      <c r="AY135" s="12" t="s">
        <v>92</v>
      </c>
      <c r="BE135" s="12">
        <f>IF(N135="základní",J135,0)</f>
        <v>0</v>
      </c>
      <c r="BF135" s="12">
        <f>IF(N135="snížená",J135,0)</f>
        <v>0</v>
      </c>
      <c r="BG135" s="12">
        <f>IF(N135="zákl. přenesená",J135,0)</f>
        <v>0</v>
      </c>
      <c r="BH135" s="12">
        <f>IF(N135="sníž. přenesená",J135,0)</f>
        <v>0</v>
      </c>
      <c r="BI135" s="12">
        <f>IF(N135="nulová",J135,0)</f>
        <v>0</v>
      </c>
      <c r="BJ135" s="12">
        <v>2</v>
      </c>
    </row>
    <row r="136" s="7" customFormat="1">
      <c r="A136" s="236"/>
      <c r="B136" s="237"/>
      <c r="C136" s="238"/>
      <c r="D136" s="239" t="s">
        <v>101</v>
      </c>
      <c r="E136" s="238"/>
      <c r="F136" s="240" t="s">
        <v>196</v>
      </c>
      <c r="G136" s="238"/>
      <c r="H136" s="238"/>
      <c r="I136" s="238"/>
      <c r="J136" s="238"/>
      <c r="K136" s="238"/>
      <c r="L136" s="241"/>
      <c r="M136" s="242"/>
      <c r="N136" s="243"/>
      <c r="O136" s="244"/>
      <c r="P136" s="244"/>
      <c r="Q136" s="244"/>
      <c r="R136" s="244"/>
      <c r="S136" s="244"/>
      <c r="T136" s="245"/>
      <c r="U136" s="236"/>
      <c r="V136" s="236"/>
      <c r="W136" s="236"/>
      <c r="X136" s="236"/>
      <c r="Y136" s="236"/>
      <c r="Z136" s="236"/>
      <c r="AA136" s="236"/>
      <c r="AB136" s="236"/>
      <c r="AC136" s="236"/>
      <c r="AD136" s="236"/>
      <c r="AE136" s="236"/>
      <c r="AT136" s="246" t="s">
        <v>101</v>
      </c>
      <c r="AU136" s="246">
        <v>0</v>
      </c>
      <c r="AY136" s="7" t="s">
        <v>92</v>
      </c>
      <c r="BJ136" s="7">
        <v>0</v>
      </c>
    </row>
    <row r="137" s="14" customFormat="1">
      <c r="B137" s="260"/>
      <c r="C137" s="261" t="s">
        <v>197</v>
      </c>
      <c r="D137" s="261" t="s">
        <v>198</v>
      </c>
      <c r="E137" s="262" t="s">
        <v>199</v>
      </c>
      <c r="F137" s="262" t="s">
        <v>200</v>
      </c>
      <c r="G137" s="263" t="s">
        <v>195</v>
      </c>
      <c r="H137" s="264">
        <v>1</v>
      </c>
      <c r="I137" s="265"/>
      <c r="J137" s="266">
        <f>ROUND(H137*I137,2)</f>
        <v>0</v>
      </c>
      <c r="K137" s="226" t="s">
        <v>16</v>
      </c>
      <c r="L137" s="260"/>
      <c r="M137" s="267"/>
      <c r="N137" s="268" t="s">
        <v>36</v>
      </c>
      <c r="O137" s="269"/>
      <c r="P137" s="269">
        <f>H137*O137</f>
        <v>0</v>
      </c>
      <c r="Q137" s="269">
        <v>0.01225</v>
      </c>
      <c r="R137" s="269">
        <f>H137*Q137</f>
        <v>0.01225</v>
      </c>
      <c r="S137" s="269">
        <v>0</v>
      </c>
      <c r="T137" s="270">
        <f>H137*S137</f>
        <v>0</v>
      </c>
      <c r="U137" s="271"/>
      <c r="AR137" s="14">
        <v>8</v>
      </c>
      <c r="AT137" s="14" t="s">
        <v>198</v>
      </c>
      <c r="AU137" s="14">
        <v>2</v>
      </c>
      <c r="AY137" s="14" t="s">
        <v>92</v>
      </c>
      <c r="BE137" s="14">
        <f>IF(N137="základní",J137,0)</f>
        <v>0</v>
      </c>
      <c r="BF137" s="14">
        <f>IF(N137="snížená",J137,0)</f>
        <v>0</v>
      </c>
      <c r="BG137" s="14">
        <f>IF(N137="zákl. přenesená",J137,0)</f>
        <v>0</v>
      </c>
      <c r="BH137" s="14">
        <f>IF(N137="sníž. přenesená",J137,0)</f>
        <v>0</v>
      </c>
      <c r="BI137" s="14">
        <f>IF(N137="nulová",J137,0)</f>
        <v>0</v>
      </c>
      <c r="BJ137" s="14">
        <v>2</v>
      </c>
    </row>
    <row r="138" s="10" customFormat="1" ht="26.1" customHeight="1">
      <c r="B138" s="203"/>
      <c r="C138" s="204"/>
      <c r="D138" s="205" t="s">
        <v>62</v>
      </c>
      <c r="E138" s="206" t="s">
        <v>201</v>
      </c>
      <c r="F138" s="10" t="s">
        <v>202</v>
      </c>
      <c r="G138" s="207"/>
      <c r="H138" s="208"/>
      <c r="I138" s="209"/>
      <c r="J138" s="209">
        <f>J139 + J146 + J159 + J200 + J215 + J257 + J267 + J273 + J332 + J349 + J367 + J376 + J388 + J401</f>
        <v>0</v>
      </c>
      <c r="L138" s="203"/>
      <c r="M138" s="210"/>
      <c r="N138" s="211"/>
      <c r="O138" s="212"/>
      <c r="P138" s="212">
        <f>P139 + P146 + P159 + P200 + P215 + P257 + P267 + P273 + P332 + P349 + P367 + P376 + P388 + P401</f>
        <v>0</v>
      </c>
      <c r="Q138" s="212"/>
      <c r="R138" s="212">
        <f>R139 + R146 + R159 + R200 + R215 + R257 + R267 + R273 + R332 + R349 + R367 + R376 + R388 + R401</f>
        <v>2.14041748</v>
      </c>
      <c r="S138" s="212"/>
      <c r="T138" s="213">
        <f>T139 + T146 + T159 + T200 + T215 + T257 + T267 + T273 + T332 + T349 + T367 + T376 + T388 + T401</f>
        <v>2.5439332000000006</v>
      </c>
      <c r="U138" s="214"/>
      <c r="AR138" s="10">
        <v>2</v>
      </c>
      <c r="AT138" s="10" t="s">
        <v>62</v>
      </c>
      <c r="AU138" s="10">
        <v>0</v>
      </c>
      <c r="AY138" s="10" t="s">
        <v>92</v>
      </c>
      <c r="BJ138" s="10">
        <v>0</v>
      </c>
    </row>
    <row r="139" s="11" customFormat="1" ht="23.1" customHeight="1">
      <c r="B139" s="215"/>
      <c r="C139" s="216"/>
      <c r="D139" s="205" t="s">
        <v>62</v>
      </c>
      <c r="E139" s="217" t="s">
        <v>203</v>
      </c>
      <c r="F139" s="218" t="s">
        <v>204</v>
      </c>
      <c r="G139" s="219"/>
      <c r="H139" s="220"/>
      <c r="I139" s="221"/>
      <c r="J139" s="221">
        <f>J140 + J141 + J142 + J144</f>
        <v>0</v>
      </c>
      <c r="K139" s="218"/>
      <c r="L139" s="215"/>
      <c r="M139" s="222"/>
      <c r="N139" s="211"/>
      <c r="O139" s="212"/>
      <c r="P139" s="212">
        <f>P140 + P141 + P142 + P144</f>
        <v>0</v>
      </c>
      <c r="Q139" s="212"/>
      <c r="R139" s="212">
        <f>R140 + R141 + R142 + R144</f>
        <v>0.0069099999999999995</v>
      </c>
      <c r="S139" s="212"/>
      <c r="T139" s="213">
        <f>T140 + T141 + T142 + T144</f>
        <v>0</v>
      </c>
      <c r="U139" s="223"/>
      <c r="AR139" s="11">
        <v>2</v>
      </c>
      <c r="AT139" s="11" t="s">
        <v>62</v>
      </c>
      <c r="AU139" s="11">
        <v>1</v>
      </c>
      <c r="AY139" s="11" t="s">
        <v>92</v>
      </c>
      <c r="BJ139" s="11">
        <v>0</v>
      </c>
    </row>
    <row r="140" s="12" customFormat="1">
      <c r="B140" s="224"/>
      <c r="C140" s="225" t="s">
        <v>205</v>
      </c>
      <c r="D140" s="225" t="s">
        <v>96</v>
      </c>
      <c r="E140" s="226" t="s">
        <v>206</v>
      </c>
      <c r="F140" s="226" t="s">
        <v>207</v>
      </c>
      <c r="G140" s="227" t="s">
        <v>134</v>
      </c>
      <c r="H140" s="228">
        <v>7</v>
      </c>
      <c r="I140" s="229"/>
      <c r="J140" s="230">
        <f>ROUND(H140*I140,2)</f>
        <v>0</v>
      </c>
      <c r="K140" s="226" t="s">
        <v>16</v>
      </c>
      <c r="L140" s="224"/>
      <c r="M140" s="231"/>
      <c r="N140" s="232" t="s">
        <v>36</v>
      </c>
      <c r="O140" s="233"/>
      <c r="P140" s="233">
        <f>H140*O140</f>
        <v>0</v>
      </c>
      <c r="Q140" s="233">
        <v>0.00042999999999999999</v>
      </c>
      <c r="R140" s="233">
        <f>H140*Q140</f>
        <v>0.0030100000000000001</v>
      </c>
      <c r="S140" s="233">
        <v>0</v>
      </c>
      <c r="T140" s="234">
        <f>H140*S140</f>
        <v>0</v>
      </c>
      <c r="U140" s="235"/>
      <c r="AR140" s="12">
        <v>4</v>
      </c>
      <c r="AT140" s="12" t="s">
        <v>96</v>
      </c>
      <c r="AU140" s="12">
        <v>2</v>
      </c>
      <c r="AY140" s="12" t="s">
        <v>92</v>
      </c>
      <c r="BE140" s="12">
        <f>IF(N140="základní",J140,0)</f>
        <v>0</v>
      </c>
      <c r="BF140" s="12">
        <f>IF(N140="snížená",J140,0)</f>
        <v>0</v>
      </c>
      <c r="BG140" s="12">
        <f>IF(N140="zákl. přenesená",J140,0)</f>
        <v>0</v>
      </c>
      <c r="BH140" s="12">
        <f>IF(N140="sníž. přenesená",J140,0)</f>
        <v>0</v>
      </c>
      <c r="BI140" s="12">
        <f>IF(N140="nulová",J140,0)</f>
        <v>0</v>
      </c>
      <c r="BJ140" s="12">
        <v>2</v>
      </c>
    </row>
    <row r="141" s="12" customFormat="1" ht="24">
      <c r="B141" s="224"/>
      <c r="C141" s="225" t="s">
        <v>208</v>
      </c>
      <c r="D141" s="225" t="s">
        <v>96</v>
      </c>
      <c r="E141" s="226" t="s">
        <v>209</v>
      </c>
      <c r="F141" s="226" t="s">
        <v>210</v>
      </c>
      <c r="G141" s="227" t="s">
        <v>195</v>
      </c>
      <c r="H141" s="228">
        <v>1</v>
      </c>
      <c r="I141" s="229"/>
      <c r="J141" s="230">
        <f>ROUND(H141*I141,2)</f>
        <v>0</v>
      </c>
      <c r="K141" s="226" t="s">
        <v>16</v>
      </c>
      <c r="L141" s="224"/>
      <c r="M141" s="231"/>
      <c r="N141" s="232" t="s">
        <v>36</v>
      </c>
      <c r="O141" s="233"/>
      <c r="P141" s="233">
        <f>H141*O141</f>
        <v>0</v>
      </c>
      <c r="Q141" s="233">
        <v>0.0038999999999999998</v>
      </c>
      <c r="R141" s="233">
        <f>H141*Q141</f>
        <v>0.0038999999999999998</v>
      </c>
      <c r="S141" s="233">
        <v>0</v>
      </c>
      <c r="T141" s="234">
        <f>H141*S141</f>
        <v>0</v>
      </c>
      <c r="U141" s="235"/>
      <c r="AR141" s="12">
        <v>4</v>
      </c>
      <c r="AT141" s="12" t="s">
        <v>96</v>
      </c>
      <c r="AU141" s="12">
        <v>2</v>
      </c>
      <c r="AY141" s="12" t="s">
        <v>92</v>
      </c>
      <c r="BE141" s="12">
        <f>IF(N141="základní",J141,0)</f>
        <v>0</v>
      </c>
      <c r="BF141" s="12">
        <f>IF(N141="snížená",J141,0)</f>
        <v>0</v>
      </c>
      <c r="BG141" s="12">
        <f>IF(N141="zákl. přenesená",J141,0)</f>
        <v>0</v>
      </c>
      <c r="BH141" s="12">
        <f>IF(N141="sníž. přenesená",J141,0)</f>
        <v>0</v>
      </c>
      <c r="BI141" s="12">
        <f>IF(N141="nulová",J141,0)</f>
        <v>0</v>
      </c>
      <c r="BJ141" s="12">
        <v>2</v>
      </c>
    </row>
    <row r="142" s="12" customFormat="1">
      <c r="B142" s="224"/>
      <c r="C142" s="225" t="s">
        <v>211</v>
      </c>
      <c r="D142" s="225" t="s">
        <v>96</v>
      </c>
      <c r="E142" s="226" t="s">
        <v>212</v>
      </c>
      <c r="F142" s="226" t="s">
        <v>213</v>
      </c>
      <c r="G142" s="227" t="s">
        <v>134</v>
      </c>
      <c r="H142" s="228">
        <v>7</v>
      </c>
      <c r="I142" s="229"/>
      <c r="J142" s="230">
        <f>ROUND(H142*I142,2)</f>
        <v>0</v>
      </c>
      <c r="K142" s="226" t="s">
        <v>100</v>
      </c>
      <c r="L142" s="224"/>
      <c r="M142" s="231"/>
      <c r="N142" s="232" t="s">
        <v>36</v>
      </c>
      <c r="O142" s="233"/>
      <c r="P142" s="233">
        <f>H142*O142</f>
        <v>0</v>
      </c>
      <c r="Q142" s="233">
        <v>0</v>
      </c>
      <c r="R142" s="233">
        <f>H142*Q142</f>
        <v>0</v>
      </c>
      <c r="S142" s="233">
        <v>0</v>
      </c>
      <c r="T142" s="234">
        <f>H142*S142</f>
        <v>0</v>
      </c>
      <c r="U142" s="235"/>
      <c r="AR142" s="12">
        <v>4</v>
      </c>
      <c r="AT142" s="12" t="s">
        <v>96</v>
      </c>
      <c r="AU142" s="12">
        <v>2</v>
      </c>
      <c r="AY142" s="12" t="s">
        <v>92</v>
      </c>
      <c r="BE142" s="12">
        <f>IF(N142="základní",J142,0)</f>
        <v>0</v>
      </c>
      <c r="BF142" s="12">
        <f>IF(N142="snížená",J142,0)</f>
        <v>0</v>
      </c>
      <c r="BG142" s="12">
        <f>IF(N142="zákl. přenesená",J142,0)</f>
        <v>0</v>
      </c>
      <c r="BH142" s="12">
        <f>IF(N142="sníž. přenesená",J142,0)</f>
        <v>0</v>
      </c>
      <c r="BI142" s="12">
        <f>IF(N142="nulová",J142,0)</f>
        <v>0</v>
      </c>
      <c r="BJ142" s="12">
        <v>2</v>
      </c>
    </row>
    <row r="143" s="7" customFormat="1">
      <c r="A143" s="236"/>
      <c r="B143" s="237"/>
      <c r="C143" s="238"/>
      <c r="D143" s="239" t="s">
        <v>101</v>
      </c>
      <c r="E143" s="238"/>
      <c r="F143" s="240" t="s">
        <v>214</v>
      </c>
      <c r="G143" s="238"/>
      <c r="H143" s="238"/>
      <c r="I143" s="238"/>
      <c r="J143" s="238"/>
      <c r="K143" s="238"/>
      <c r="L143" s="241"/>
      <c r="M143" s="242"/>
      <c r="N143" s="243"/>
      <c r="O143" s="244"/>
      <c r="P143" s="244"/>
      <c r="Q143" s="244"/>
      <c r="R143" s="244"/>
      <c r="S143" s="244"/>
      <c r="T143" s="245"/>
      <c r="U143" s="236"/>
      <c r="V143" s="236"/>
      <c r="W143" s="236"/>
      <c r="X143" s="236"/>
      <c r="Y143" s="236"/>
      <c r="Z143" s="236"/>
      <c r="AA143" s="236"/>
      <c r="AB143" s="236"/>
      <c r="AC143" s="236"/>
      <c r="AD143" s="236"/>
      <c r="AE143" s="236"/>
      <c r="AT143" s="246" t="s">
        <v>101</v>
      </c>
      <c r="AU143" s="246">
        <v>0</v>
      </c>
      <c r="AY143" s="7" t="s">
        <v>92</v>
      </c>
      <c r="BJ143" s="7">
        <v>0</v>
      </c>
    </row>
    <row r="144" s="12" customFormat="1">
      <c r="B144" s="224"/>
      <c r="C144" s="225" t="s">
        <v>215</v>
      </c>
      <c r="D144" s="225" t="s">
        <v>96</v>
      </c>
      <c r="E144" s="226" t="s">
        <v>216</v>
      </c>
      <c r="F144" s="226" t="s">
        <v>217</v>
      </c>
      <c r="G144" s="227" t="s">
        <v>218</v>
      </c>
      <c r="H144" s="272"/>
      <c r="I144" s="229"/>
      <c r="J144" s="230">
        <f>ROUND(H144*I144,2)</f>
        <v>0</v>
      </c>
      <c r="K144" s="226" t="s">
        <v>100</v>
      </c>
      <c r="L144" s="224"/>
      <c r="M144" s="231"/>
      <c r="N144" s="232" t="s">
        <v>36</v>
      </c>
      <c r="O144" s="233"/>
      <c r="P144" s="233">
        <f>H144*O144</f>
        <v>0</v>
      </c>
      <c r="Q144" s="233">
        <v>0</v>
      </c>
      <c r="R144" s="233">
        <f>H144*Q144</f>
        <v>0</v>
      </c>
      <c r="S144" s="233">
        <v>0</v>
      </c>
      <c r="T144" s="234">
        <f>H144*S144</f>
        <v>0</v>
      </c>
      <c r="U144" s="235"/>
      <c r="AR144" s="12">
        <v>4</v>
      </c>
      <c r="AT144" s="12" t="s">
        <v>96</v>
      </c>
      <c r="AU144" s="12">
        <v>2</v>
      </c>
      <c r="AY144" s="12" t="s">
        <v>92</v>
      </c>
      <c r="BE144" s="12">
        <f>IF(N144="základní",J144,0)</f>
        <v>0</v>
      </c>
      <c r="BF144" s="12">
        <f>IF(N144="snížená",J144,0)</f>
        <v>0</v>
      </c>
      <c r="BG144" s="12">
        <f>IF(N144="zákl. přenesená",J144,0)</f>
        <v>0</v>
      </c>
      <c r="BH144" s="12">
        <f>IF(N144="sníž. přenesená",J144,0)</f>
        <v>0</v>
      </c>
      <c r="BI144" s="12">
        <f>IF(N144="nulová",J144,0)</f>
        <v>0</v>
      </c>
      <c r="BJ144" s="12">
        <v>2</v>
      </c>
    </row>
    <row r="145" s="7" customFormat="1">
      <c r="A145" s="236"/>
      <c r="B145" s="237"/>
      <c r="C145" s="238"/>
      <c r="D145" s="239" t="s">
        <v>101</v>
      </c>
      <c r="E145" s="238"/>
      <c r="F145" s="240" t="s">
        <v>219</v>
      </c>
      <c r="G145" s="238"/>
      <c r="H145" s="238"/>
      <c r="I145" s="238"/>
      <c r="J145" s="238"/>
      <c r="K145" s="238"/>
      <c r="L145" s="241"/>
      <c r="M145" s="242"/>
      <c r="N145" s="243"/>
      <c r="O145" s="244"/>
      <c r="P145" s="244"/>
      <c r="Q145" s="244"/>
      <c r="R145" s="244"/>
      <c r="S145" s="244"/>
      <c r="T145" s="245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T145" s="246" t="s">
        <v>101</v>
      </c>
      <c r="AU145" s="246">
        <v>0</v>
      </c>
      <c r="AY145" s="7" t="s">
        <v>92</v>
      </c>
      <c r="BJ145" s="7">
        <v>0</v>
      </c>
    </row>
    <row r="146" s="11" customFormat="1" ht="23.1" customHeight="1">
      <c r="B146" s="215"/>
      <c r="C146" s="216"/>
      <c r="D146" s="205" t="s">
        <v>62</v>
      </c>
      <c r="E146" s="217" t="s">
        <v>220</v>
      </c>
      <c r="F146" s="218" t="s">
        <v>221</v>
      </c>
      <c r="G146" s="219"/>
      <c r="H146" s="220"/>
      <c r="I146" s="221"/>
      <c r="J146" s="221">
        <f>J147 + J149 + J150 + J152 + J153 + J155 + J157</f>
        <v>0</v>
      </c>
      <c r="K146" s="218"/>
      <c r="L146" s="215"/>
      <c r="M146" s="222"/>
      <c r="N146" s="211"/>
      <c r="O146" s="212"/>
      <c r="P146" s="212">
        <f>P147 + P149 + P150 + P152 + P153 + P155 + P157</f>
        <v>0</v>
      </c>
      <c r="Q146" s="212"/>
      <c r="R146" s="212">
        <f>R147 + R149 + R150 + R152 + R153 + R155 + R157</f>
        <v>0.010964</v>
      </c>
      <c r="S146" s="212"/>
      <c r="T146" s="213">
        <f>T147 + T149 + T150 + T152 + T153 + T155 + T157</f>
        <v>0</v>
      </c>
      <c r="U146" s="223"/>
      <c r="AR146" s="11">
        <v>2</v>
      </c>
      <c r="AT146" s="11" t="s">
        <v>62</v>
      </c>
      <c r="AU146" s="11">
        <v>1</v>
      </c>
      <c r="AY146" s="11" t="s">
        <v>92</v>
      </c>
      <c r="BJ146" s="11">
        <v>0</v>
      </c>
    </row>
    <row r="147" s="12" customFormat="1">
      <c r="B147" s="224"/>
      <c r="C147" s="225" t="s">
        <v>222</v>
      </c>
      <c r="D147" s="225" t="s">
        <v>96</v>
      </c>
      <c r="E147" s="226" t="s">
        <v>223</v>
      </c>
      <c r="F147" s="226" t="s">
        <v>224</v>
      </c>
      <c r="G147" s="227" t="s">
        <v>134</v>
      </c>
      <c r="H147" s="228">
        <v>14</v>
      </c>
      <c r="I147" s="229"/>
      <c r="J147" s="230">
        <f>ROUND(H147*I147,2)</f>
        <v>0</v>
      </c>
      <c r="K147" s="226" t="s">
        <v>100</v>
      </c>
      <c r="L147" s="224"/>
      <c r="M147" s="231"/>
      <c r="N147" s="232" t="s">
        <v>36</v>
      </c>
      <c r="O147" s="233"/>
      <c r="P147" s="233">
        <f>H147*O147</f>
        <v>0</v>
      </c>
      <c r="Q147" s="233">
        <v>0.00025999999999999998</v>
      </c>
      <c r="R147" s="233">
        <f>H147*Q147</f>
        <v>0.0036399999999999996</v>
      </c>
      <c r="S147" s="233">
        <v>0</v>
      </c>
      <c r="T147" s="234">
        <f>H147*S147</f>
        <v>0</v>
      </c>
      <c r="U147" s="235"/>
      <c r="AR147" s="12">
        <v>4</v>
      </c>
      <c r="AT147" s="12" t="s">
        <v>96</v>
      </c>
      <c r="AU147" s="12">
        <v>2</v>
      </c>
      <c r="AY147" s="12" t="s">
        <v>92</v>
      </c>
      <c r="BE147" s="12">
        <f>IF(N147="základní",J147,0)</f>
        <v>0</v>
      </c>
      <c r="BF147" s="12">
        <f>IF(N147="snížená",J147,0)</f>
        <v>0</v>
      </c>
      <c r="BG147" s="12">
        <f>IF(N147="zákl. přenesená",J147,0)</f>
        <v>0</v>
      </c>
      <c r="BH147" s="12">
        <f>IF(N147="sníž. přenesená",J147,0)</f>
        <v>0</v>
      </c>
      <c r="BI147" s="12">
        <f>IF(N147="nulová",J147,0)</f>
        <v>0</v>
      </c>
      <c r="BJ147" s="12">
        <v>2</v>
      </c>
    </row>
    <row r="148" s="7" customFormat="1">
      <c r="A148" s="236"/>
      <c r="B148" s="237"/>
      <c r="C148" s="238"/>
      <c r="D148" s="239" t="s">
        <v>101</v>
      </c>
      <c r="E148" s="238"/>
      <c r="F148" s="240" t="s">
        <v>225</v>
      </c>
      <c r="G148" s="238"/>
      <c r="H148" s="238"/>
      <c r="I148" s="238"/>
      <c r="J148" s="238"/>
      <c r="K148" s="238"/>
      <c r="L148" s="241"/>
      <c r="M148" s="242"/>
      <c r="N148" s="243"/>
      <c r="O148" s="244"/>
      <c r="P148" s="244"/>
      <c r="Q148" s="244"/>
      <c r="R148" s="244"/>
      <c r="S148" s="244"/>
      <c r="T148" s="245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T148" s="246" t="s">
        <v>101</v>
      </c>
      <c r="AU148" s="246">
        <v>0</v>
      </c>
      <c r="AY148" s="7" t="s">
        <v>92</v>
      </c>
      <c r="BJ148" s="7">
        <v>0</v>
      </c>
    </row>
    <row r="149" s="14" customFormat="1">
      <c r="B149" s="260"/>
      <c r="C149" s="261" t="s">
        <v>226</v>
      </c>
      <c r="D149" s="261" t="s">
        <v>198</v>
      </c>
      <c r="E149" s="262" t="s">
        <v>227</v>
      </c>
      <c r="F149" s="262" t="s">
        <v>228</v>
      </c>
      <c r="G149" s="263" t="s">
        <v>134</v>
      </c>
      <c r="H149" s="264">
        <v>14.699999999999999</v>
      </c>
      <c r="I149" s="265"/>
      <c r="J149" s="266">
        <f>ROUND(H149*I149,2)</f>
        <v>0</v>
      </c>
      <c r="K149" s="226" t="s">
        <v>16</v>
      </c>
      <c r="L149" s="260"/>
      <c r="M149" s="267"/>
      <c r="N149" s="268" t="s">
        <v>36</v>
      </c>
      <c r="O149" s="269"/>
      <c r="P149" s="269">
        <f>H149*O149</f>
        <v>0</v>
      </c>
      <c r="Q149" s="269">
        <v>0.00032000000000000003</v>
      </c>
      <c r="R149" s="269">
        <f>H149*Q149</f>
        <v>0.0047039999999999998</v>
      </c>
      <c r="S149" s="269">
        <v>0</v>
      </c>
      <c r="T149" s="270">
        <f>H149*S149</f>
        <v>0</v>
      </c>
      <c r="U149" s="271"/>
      <c r="AR149" s="14">
        <v>8</v>
      </c>
      <c r="AT149" s="14" t="s">
        <v>198</v>
      </c>
      <c r="AU149" s="14">
        <v>2</v>
      </c>
      <c r="AY149" s="14" t="s">
        <v>92</v>
      </c>
      <c r="BE149" s="14">
        <f>IF(N149="základní",J149,0)</f>
        <v>0</v>
      </c>
      <c r="BF149" s="14">
        <f>IF(N149="snížená",J149,0)</f>
        <v>0</v>
      </c>
      <c r="BG149" s="14">
        <f>IF(N149="zákl. přenesená",J149,0)</f>
        <v>0</v>
      </c>
      <c r="BH149" s="14">
        <f>IF(N149="sníž. přenesená",J149,0)</f>
        <v>0</v>
      </c>
      <c r="BI149" s="14">
        <f>IF(N149="nulová",J149,0)</f>
        <v>0</v>
      </c>
      <c r="BJ149" s="14">
        <v>2</v>
      </c>
    </row>
    <row r="150" s="12" customFormat="1">
      <c r="B150" s="224"/>
      <c r="C150" s="225" t="s">
        <v>229</v>
      </c>
      <c r="D150" s="225" t="s">
        <v>96</v>
      </c>
      <c r="E150" s="226" t="s">
        <v>230</v>
      </c>
      <c r="F150" s="226" t="s">
        <v>231</v>
      </c>
      <c r="G150" s="227" t="s">
        <v>195</v>
      </c>
      <c r="H150" s="228">
        <v>1</v>
      </c>
      <c r="I150" s="229"/>
      <c r="J150" s="230">
        <f>ROUND(H150*I150,2)</f>
        <v>0</v>
      </c>
      <c r="K150" s="226" t="s">
        <v>100</v>
      </c>
      <c r="L150" s="224"/>
      <c r="M150" s="231"/>
      <c r="N150" s="232" t="s">
        <v>36</v>
      </c>
      <c r="O150" s="233"/>
      <c r="P150" s="233">
        <f>H150*O150</f>
        <v>0</v>
      </c>
      <c r="Q150" s="233">
        <v>0</v>
      </c>
      <c r="R150" s="233">
        <f>H150*Q150</f>
        <v>0</v>
      </c>
      <c r="S150" s="233">
        <v>0</v>
      </c>
      <c r="T150" s="234">
        <f>H150*S150</f>
        <v>0</v>
      </c>
      <c r="U150" s="235"/>
      <c r="AR150" s="12">
        <v>4</v>
      </c>
      <c r="AT150" s="12" t="s">
        <v>96</v>
      </c>
      <c r="AU150" s="12">
        <v>2</v>
      </c>
      <c r="AY150" s="12" t="s">
        <v>92</v>
      </c>
      <c r="BE150" s="12">
        <f>IF(N150="základní",J150,0)</f>
        <v>0</v>
      </c>
      <c r="BF150" s="12">
        <f>IF(N150="snížená",J150,0)</f>
        <v>0</v>
      </c>
      <c r="BG150" s="12">
        <f>IF(N150="zákl. přenesená",J150,0)</f>
        <v>0</v>
      </c>
      <c r="BH150" s="12">
        <f>IF(N150="sníž. přenesená",J150,0)</f>
        <v>0</v>
      </c>
      <c r="BI150" s="12">
        <f>IF(N150="nulová",J150,0)</f>
        <v>0</v>
      </c>
      <c r="BJ150" s="12">
        <v>2</v>
      </c>
    </row>
    <row r="151" s="7" customFormat="1">
      <c r="A151" s="236"/>
      <c r="B151" s="237"/>
      <c r="C151" s="238"/>
      <c r="D151" s="239" t="s">
        <v>101</v>
      </c>
      <c r="E151" s="238"/>
      <c r="F151" s="240" t="s">
        <v>232</v>
      </c>
      <c r="G151" s="238"/>
      <c r="H151" s="238"/>
      <c r="I151" s="238"/>
      <c r="J151" s="238"/>
      <c r="K151" s="238"/>
      <c r="L151" s="241"/>
      <c r="M151" s="242"/>
      <c r="N151" s="243"/>
      <c r="O151" s="244"/>
      <c r="P151" s="244"/>
      <c r="Q151" s="244"/>
      <c r="R151" s="244"/>
      <c r="S151" s="244"/>
      <c r="T151" s="245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T151" s="246" t="s">
        <v>101</v>
      </c>
      <c r="AU151" s="246">
        <v>0</v>
      </c>
      <c r="AY151" s="7" t="s">
        <v>92</v>
      </c>
      <c r="BJ151" s="7">
        <v>0</v>
      </c>
    </row>
    <row r="152" s="14" customFormat="1">
      <c r="B152" s="260"/>
      <c r="C152" s="261" t="s">
        <v>233</v>
      </c>
      <c r="D152" s="261" t="s">
        <v>198</v>
      </c>
      <c r="E152" s="262" t="s">
        <v>234</v>
      </c>
      <c r="F152" s="262" t="s">
        <v>235</v>
      </c>
      <c r="G152" s="263" t="s">
        <v>195</v>
      </c>
      <c r="H152" s="264">
        <v>1</v>
      </c>
      <c r="I152" s="265"/>
      <c r="J152" s="266">
        <f>ROUND(H152*I152,2)</f>
        <v>0</v>
      </c>
      <c r="K152" s="226" t="s">
        <v>16</v>
      </c>
      <c r="L152" s="260"/>
      <c r="M152" s="267"/>
      <c r="N152" s="268" t="s">
        <v>36</v>
      </c>
      <c r="O152" s="269"/>
      <c r="P152" s="269">
        <f>H152*O152</f>
        <v>0</v>
      </c>
      <c r="Q152" s="269">
        <v>0.0022000000000000001</v>
      </c>
      <c r="R152" s="269">
        <f>H152*Q152</f>
        <v>0.0022000000000000001</v>
      </c>
      <c r="S152" s="269">
        <v>0</v>
      </c>
      <c r="T152" s="270">
        <f>H152*S152</f>
        <v>0</v>
      </c>
      <c r="U152" s="271"/>
      <c r="AR152" s="14">
        <v>8</v>
      </c>
      <c r="AT152" s="14" t="s">
        <v>198</v>
      </c>
      <c r="AU152" s="14">
        <v>2</v>
      </c>
      <c r="AY152" s="14" t="s">
        <v>92</v>
      </c>
      <c r="BE152" s="14">
        <f>IF(N152="základní",J152,0)</f>
        <v>0</v>
      </c>
      <c r="BF152" s="14">
        <f>IF(N152="snížená",J152,0)</f>
        <v>0</v>
      </c>
      <c r="BG152" s="14">
        <f>IF(N152="zákl. přenesená",J152,0)</f>
        <v>0</v>
      </c>
      <c r="BH152" s="14">
        <f>IF(N152="sníž. přenesená",J152,0)</f>
        <v>0</v>
      </c>
      <c r="BI152" s="14">
        <f>IF(N152="nulová",J152,0)</f>
        <v>0</v>
      </c>
      <c r="BJ152" s="14">
        <v>2</v>
      </c>
    </row>
    <row r="153" s="12" customFormat="1">
      <c r="B153" s="224"/>
      <c r="C153" s="225" t="s">
        <v>236</v>
      </c>
      <c r="D153" s="225" t="s">
        <v>96</v>
      </c>
      <c r="E153" s="226" t="s">
        <v>237</v>
      </c>
      <c r="F153" s="226" t="s">
        <v>238</v>
      </c>
      <c r="G153" s="227" t="s">
        <v>134</v>
      </c>
      <c r="H153" s="228">
        <v>14</v>
      </c>
      <c r="I153" s="229"/>
      <c r="J153" s="230">
        <f>ROUND(H153*I153,2)</f>
        <v>0</v>
      </c>
      <c r="K153" s="226" t="s">
        <v>100</v>
      </c>
      <c r="L153" s="224"/>
      <c r="M153" s="231"/>
      <c r="N153" s="232" t="s">
        <v>36</v>
      </c>
      <c r="O153" s="233"/>
      <c r="P153" s="233">
        <f>H153*O153</f>
        <v>0</v>
      </c>
      <c r="Q153" s="233">
        <v>1.0000000000000001E-05</v>
      </c>
      <c r="R153" s="233">
        <f>H153*Q153</f>
        <v>0.00014000000000000001</v>
      </c>
      <c r="S153" s="233">
        <v>0</v>
      </c>
      <c r="T153" s="234">
        <f>H153*S153</f>
        <v>0</v>
      </c>
      <c r="U153" s="235"/>
      <c r="AR153" s="12">
        <v>4</v>
      </c>
      <c r="AT153" s="12" t="s">
        <v>96</v>
      </c>
      <c r="AU153" s="12">
        <v>2</v>
      </c>
      <c r="AY153" s="12" t="s">
        <v>92</v>
      </c>
      <c r="BE153" s="12">
        <f>IF(N153="základní",J153,0)</f>
        <v>0</v>
      </c>
      <c r="BF153" s="12">
        <f>IF(N153="snížená",J153,0)</f>
        <v>0</v>
      </c>
      <c r="BG153" s="12">
        <f>IF(N153="zákl. přenesená",J153,0)</f>
        <v>0</v>
      </c>
      <c r="BH153" s="12">
        <f>IF(N153="sníž. přenesená",J153,0)</f>
        <v>0</v>
      </c>
      <c r="BI153" s="12">
        <f>IF(N153="nulová",J153,0)</f>
        <v>0</v>
      </c>
      <c r="BJ153" s="12">
        <v>2</v>
      </c>
    </row>
    <row r="154" s="7" customFormat="1">
      <c r="A154" s="236"/>
      <c r="B154" s="237"/>
      <c r="C154" s="238"/>
      <c r="D154" s="239" t="s">
        <v>101</v>
      </c>
      <c r="E154" s="238"/>
      <c r="F154" s="240" t="s">
        <v>239</v>
      </c>
      <c r="G154" s="238"/>
      <c r="H154" s="238"/>
      <c r="I154" s="238"/>
      <c r="J154" s="238"/>
      <c r="K154" s="238"/>
      <c r="L154" s="241"/>
      <c r="M154" s="242"/>
      <c r="N154" s="243"/>
      <c r="O154" s="244"/>
      <c r="P154" s="244"/>
      <c r="Q154" s="244"/>
      <c r="R154" s="244"/>
      <c r="S154" s="244"/>
      <c r="T154" s="245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T154" s="246" t="s">
        <v>101</v>
      </c>
      <c r="AU154" s="246">
        <v>0</v>
      </c>
      <c r="AY154" s="7" t="s">
        <v>92</v>
      </c>
      <c r="BJ154" s="7">
        <v>0</v>
      </c>
    </row>
    <row r="155" s="12" customFormat="1">
      <c r="B155" s="224"/>
      <c r="C155" s="225" t="s">
        <v>240</v>
      </c>
      <c r="D155" s="225" t="s">
        <v>96</v>
      </c>
      <c r="E155" s="226" t="s">
        <v>241</v>
      </c>
      <c r="F155" s="226" t="s">
        <v>242</v>
      </c>
      <c r="G155" s="227" t="s">
        <v>134</v>
      </c>
      <c r="H155" s="228">
        <v>14</v>
      </c>
      <c r="I155" s="229"/>
      <c r="J155" s="230">
        <f>ROUND(H155*I155,2)</f>
        <v>0</v>
      </c>
      <c r="K155" s="226" t="s">
        <v>100</v>
      </c>
      <c r="L155" s="224"/>
      <c r="M155" s="231"/>
      <c r="N155" s="232" t="s">
        <v>36</v>
      </c>
      <c r="O155" s="233"/>
      <c r="P155" s="233">
        <f>H155*O155</f>
        <v>0</v>
      </c>
      <c r="Q155" s="233">
        <v>2.0000000000000002E-05</v>
      </c>
      <c r="R155" s="233">
        <f>H155*Q155</f>
        <v>0.00028000000000000003</v>
      </c>
      <c r="S155" s="233">
        <v>0</v>
      </c>
      <c r="T155" s="234">
        <f>H155*S155</f>
        <v>0</v>
      </c>
      <c r="U155" s="235"/>
      <c r="AR155" s="12">
        <v>4</v>
      </c>
      <c r="AT155" s="12" t="s">
        <v>96</v>
      </c>
      <c r="AU155" s="12">
        <v>2</v>
      </c>
      <c r="AY155" s="12" t="s">
        <v>92</v>
      </c>
      <c r="BE155" s="12">
        <f>IF(N155="základní",J155,0)</f>
        <v>0</v>
      </c>
      <c r="BF155" s="12">
        <f>IF(N155="snížená",J155,0)</f>
        <v>0</v>
      </c>
      <c r="BG155" s="12">
        <f>IF(N155="zákl. přenesená",J155,0)</f>
        <v>0</v>
      </c>
      <c r="BH155" s="12">
        <f>IF(N155="sníž. přenesená",J155,0)</f>
        <v>0</v>
      </c>
      <c r="BI155" s="12">
        <f>IF(N155="nulová",J155,0)</f>
        <v>0</v>
      </c>
      <c r="BJ155" s="12">
        <v>2</v>
      </c>
    </row>
    <row r="156" s="7" customFormat="1">
      <c r="A156" s="236"/>
      <c r="B156" s="237"/>
      <c r="C156" s="238"/>
      <c r="D156" s="239" t="s">
        <v>101</v>
      </c>
      <c r="E156" s="238"/>
      <c r="F156" s="240" t="s">
        <v>243</v>
      </c>
      <c r="G156" s="238"/>
      <c r="H156" s="238"/>
      <c r="I156" s="238"/>
      <c r="J156" s="238"/>
      <c r="K156" s="238"/>
      <c r="L156" s="241"/>
      <c r="M156" s="242"/>
      <c r="N156" s="243"/>
      <c r="O156" s="244"/>
      <c r="P156" s="244"/>
      <c r="Q156" s="244"/>
      <c r="R156" s="244"/>
      <c r="S156" s="244"/>
      <c r="T156" s="245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T156" s="246" t="s">
        <v>101</v>
      </c>
      <c r="AU156" s="246">
        <v>0</v>
      </c>
      <c r="AY156" s="7" t="s">
        <v>92</v>
      </c>
      <c r="BJ156" s="7">
        <v>0</v>
      </c>
    </row>
    <row r="157" s="12" customFormat="1">
      <c r="B157" s="224"/>
      <c r="C157" s="225" t="s">
        <v>244</v>
      </c>
      <c r="D157" s="225" t="s">
        <v>96</v>
      </c>
      <c r="E157" s="226" t="s">
        <v>245</v>
      </c>
      <c r="F157" s="226" t="s">
        <v>246</v>
      </c>
      <c r="G157" s="227" t="s">
        <v>218</v>
      </c>
      <c r="H157" s="272"/>
      <c r="I157" s="229"/>
      <c r="J157" s="230">
        <f>ROUND(H157*I157,2)</f>
        <v>0</v>
      </c>
      <c r="K157" s="226" t="s">
        <v>100</v>
      </c>
      <c r="L157" s="224"/>
      <c r="M157" s="231"/>
      <c r="N157" s="232" t="s">
        <v>36</v>
      </c>
      <c r="O157" s="233"/>
      <c r="P157" s="233">
        <f>H157*O157</f>
        <v>0</v>
      </c>
      <c r="Q157" s="233">
        <v>0</v>
      </c>
      <c r="R157" s="233">
        <f>H157*Q157</f>
        <v>0</v>
      </c>
      <c r="S157" s="233">
        <v>0</v>
      </c>
      <c r="T157" s="234">
        <f>H157*S157</f>
        <v>0</v>
      </c>
      <c r="U157" s="235"/>
      <c r="AR157" s="12">
        <v>4</v>
      </c>
      <c r="AT157" s="12" t="s">
        <v>96</v>
      </c>
      <c r="AU157" s="12">
        <v>2</v>
      </c>
      <c r="AY157" s="12" t="s">
        <v>92</v>
      </c>
      <c r="BE157" s="12">
        <f>IF(N157="základní",J157,0)</f>
        <v>0</v>
      </c>
      <c r="BF157" s="12">
        <f>IF(N157="snížená",J157,0)</f>
        <v>0</v>
      </c>
      <c r="BG157" s="12">
        <f>IF(N157="zákl. přenesená",J157,0)</f>
        <v>0</v>
      </c>
      <c r="BH157" s="12">
        <f>IF(N157="sníž. přenesená",J157,0)</f>
        <v>0</v>
      </c>
      <c r="BI157" s="12">
        <f>IF(N157="nulová",J157,0)</f>
        <v>0</v>
      </c>
      <c r="BJ157" s="12">
        <v>2</v>
      </c>
    </row>
    <row r="158" s="7" customFormat="1">
      <c r="A158" s="236"/>
      <c r="B158" s="237"/>
      <c r="C158" s="238"/>
      <c r="D158" s="239" t="s">
        <v>101</v>
      </c>
      <c r="E158" s="238"/>
      <c r="F158" s="240" t="s">
        <v>247</v>
      </c>
      <c r="G158" s="238"/>
      <c r="H158" s="238"/>
      <c r="I158" s="238"/>
      <c r="J158" s="238"/>
      <c r="K158" s="238"/>
      <c r="L158" s="241"/>
      <c r="M158" s="242"/>
      <c r="N158" s="243"/>
      <c r="O158" s="244"/>
      <c r="P158" s="244"/>
      <c r="Q158" s="244"/>
      <c r="R158" s="244"/>
      <c r="S158" s="244"/>
      <c r="T158" s="245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T158" s="246" t="s">
        <v>101</v>
      </c>
      <c r="AU158" s="246">
        <v>0</v>
      </c>
      <c r="AY158" s="7" t="s">
        <v>92</v>
      </c>
      <c r="BJ158" s="7">
        <v>0</v>
      </c>
    </row>
    <row r="159" s="11" customFormat="1" ht="23.1" customHeight="1">
      <c r="B159" s="215"/>
      <c r="C159" s="216"/>
      <c r="D159" s="205" t="s">
        <v>62</v>
      </c>
      <c r="E159" s="217" t="s">
        <v>248</v>
      </c>
      <c r="F159" s="218" t="s">
        <v>249</v>
      </c>
      <c r="G159" s="219"/>
      <c r="H159" s="220"/>
      <c r="I159" s="221"/>
      <c r="J159" s="221">
        <f>J160 + J162 + J164 + J165 + J167 + J168 + J170 + J172 + J173 + J174 + J176 + J177 + J179 + J181 + J183 + J185 + J187 + J188 + J190 + J191 + J193 + J194 + J196 + J198</f>
        <v>0</v>
      </c>
      <c r="K159" s="218"/>
      <c r="L159" s="215"/>
      <c r="M159" s="222"/>
      <c r="N159" s="211"/>
      <c r="O159" s="212"/>
      <c r="P159" s="212">
        <f>P160 + P162 + P164 + P165 + P167 + P168 + P170 + P172 + P173 + P174 + P176 + P177 + P179 + P181 + P183 + P185 + P187 + P188 + P190 + P191 + P193 + P194 + P196 + P198</f>
        <v>0</v>
      </c>
      <c r="Q159" s="212"/>
      <c r="R159" s="212">
        <f>R160 + R162 + R164 + R165 + R167 + R168 + R170 + R172 + R173 + R174 + R176 + R177 + R179 + R181 + R183 + R185 + R187 + R188 + R190 + R191 + R193 + R194 + R196 + R198</f>
        <v>0.051350000000000014</v>
      </c>
      <c r="S159" s="212"/>
      <c r="T159" s="213">
        <f>T160 + T162 + T164 + T165 + T167 + T168 + T170 + T172 + T173 + T174 + T176 + T177 + T179 + T181 + T183 + T185 + T187 + T188 + T190 + T191 + T193 + T194 + T196 + T198</f>
        <v>0.091340000000000005</v>
      </c>
      <c r="U159" s="223"/>
      <c r="AR159" s="11">
        <v>2</v>
      </c>
      <c r="AT159" s="11" t="s">
        <v>62</v>
      </c>
      <c r="AU159" s="11">
        <v>1</v>
      </c>
      <c r="AY159" s="11" t="s">
        <v>92</v>
      </c>
      <c r="BJ159" s="11">
        <v>0</v>
      </c>
    </row>
    <row r="160" s="12" customFormat="1">
      <c r="B160" s="224"/>
      <c r="C160" s="225" t="s">
        <v>250</v>
      </c>
      <c r="D160" s="225" t="s">
        <v>96</v>
      </c>
      <c r="E160" s="226" t="s">
        <v>251</v>
      </c>
      <c r="F160" s="226" t="s">
        <v>252</v>
      </c>
      <c r="G160" s="227" t="s">
        <v>139</v>
      </c>
      <c r="H160" s="228">
        <v>1</v>
      </c>
      <c r="I160" s="229"/>
      <c r="J160" s="230">
        <f>ROUND(H160*I160,2)</f>
        <v>0</v>
      </c>
      <c r="K160" s="226" t="s">
        <v>100</v>
      </c>
      <c r="L160" s="224"/>
      <c r="M160" s="231"/>
      <c r="N160" s="232" t="s">
        <v>36</v>
      </c>
      <c r="O160" s="233"/>
      <c r="P160" s="233">
        <f>H160*O160</f>
        <v>0</v>
      </c>
      <c r="Q160" s="233">
        <v>0</v>
      </c>
      <c r="R160" s="233">
        <f>H160*Q160</f>
        <v>0</v>
      </c>
      <c r="S160" s="233">
        <v>0.034200000000000001</v>
      </c>
      <c r="T160" s="234">
        <f>H160*S160</f>
        <v>0.034200000000000001</v>
      </c>
      <c r="U160" s="235"/>
      <c r="AR160" s="12">
        <v>4</v>
      </c>
      <c r="AT160" s="12" t="s">
        <v>96</v>
      </c>
      <c r="AU160" s="12">
        <v>2</v>
      </c>
      <c r="AY160" s="12" t="s">
        <v>92</v>
      </c>
      <c r="BE160" s="12">
        <f>IF(N160="základní",J160,0)</f>
        <v>0</v>
      </c>
      <c r="BF160" s="12">
        <f>IF(N160="snížená",J160,0)</f>
        <v>0</v>
      </c>
      <c r="BG160" s="12">
        <f>IF(N160="zákl. přenesená",J160,0)</f>
        <v>0</v>
      </c>
      <c r="BH160" s="12">
        <f>IF(N160="sníž. přenesená",J160,0)</f>
        <v>0</v>
      </c>
      <c r="BI160" s="12">
        <f>IF(N160="nulová",J160,0)</f>
        <v>0</v>
      </c>
      <c r="BJ160" s="12">
        <v>2</v>
      </c>
    </row>
    <row r="161" s="7" customFormat="1">
      <c r="A161" s="236"/>
      <c r="B161" s="237"/>
      <c r="C161" s="238"/>
      <c r="D161" s="239" t="s">
        <v>101</v>
      </c>
      <c r="E161" s="238"/>
      <c r="F161" s="240" t="s">
        <v>253</v>
      </c>
      <c r="G161" s="238"/>
      <c r="H161" s="238"/>
      <c r="I161" s="238"/>
      <c r="J161" s="238"/>
      <c r="K161" s="238"/>
      <c r="L161" s="241"/>
      <c r="M161" s="242"/>
      <c r="N161" s="243"/>
      <c r="O161" s="244"/>
      <c r="P161" s="244"/>
      <c r="Q161" s="244"/>
      <c r="R161" s="244"/>
      <c r="S161" s="244"/>
      <c r="T161" s="245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T161" s="246" t="s">
        <v>101</v>
      </c>
      <c r="AU161" s="246">
        <v>0</v>
      </c>
      <c r="AY161" s="7" t="s">
        <v>92</v>
      </c>
      <c r="BJ161" s="7">
        <v>0</v>
      </c>
    </row>
    <row r="162" s="12" customFormat="1">
      <c r="B162" s="224"/>
      <c r="C162" s="225" t="s">
        <v>254</v>
      </c>
      <c r="D162" s="225" t="s">
        <v>96</v>
      </c>
      <c r="E162" s="226" t="s">
        <v>255</v>
      </c>
      <c r="F162" s="226" t="s">
        <v>256</v>
      </c>
      <c r="G162" s="227" t="s">
        <v>195</v>
      </c>
      <c r="H162" s="228">
        <v>1</v>
      </c>
      <c r="I162" s="229"/>
      <c r="J162" s="230">
        <f>ROUND(H162*I162,2)</f>
        <v>0</v>
      </c>
      <c r="K162" s="226" t="s">
        <v>100</v>
      </c>
      <c r="L162" s="224"/>
      <c r="M162" s="231"/>
      <c r="N162" s="232" t="s">
        <v>36</v>
      </c>
      <c r="O162" s="233"/>
      <c r="P162" s="233">
        <f>H162*O162</f>
        <v>0</v>
      </c>
      <c r="Q162" s="233">
        <v>0.00063000000000000003</v>
      </c>
      <c r="R162" s="233">
        <f>H162*Q162</f>
        <v>0.00063000000000000003</v>
      </c>
      <c r="S162" s="233">
        <v>0</v>
      </c>
      <c r="T162" s="234">
        <f>H162*S162</f>
        <v>0</v>
      </c>
      <c r="U162" s="235"/>
      <c r="AR162" s="12">
        <v>4</v>
      </c>
      <c r="AT162" s="12" t="s">
        <v>96</v>
      </c>
      <c r="AU162" s="12">
        <v>2</v>
      </c>
      <c r="AY162" s="12" t="s">
        <v>92</v>
      </c>
      <c r="BE162" s="12">
        <f>IF(N162="základní",J162,0)</f>
        <v>0</v>
      </c>
      <c r="BF162" s="12">
        <f>IF(N162="snížená",J162,0)</f>
        <v>0</v>
      </c>
      <c r="BG162" s="12">
        <f>IF(N162="zákl. přenesená",J162,0)</f>
        <v>0</v>
      </c>
      <c r="BH162" s="12">
        <f>IF(N162="sníž. přenesená",J162,0)</f>
        <v>0</v>
      </c>
      <c r="BI162" s="12">
        <f>IF(N162="nulová",J162,0)</f>
        <v>0</v>
      </c>
      <c r="BJ162" s="12">
        <v>2</v>
      </c>
    </row>
    <row r="163" s="7" customFormat="1">
      <c r="A163" s="236"/>
      <c r="B163" s="237"/>
      <c r="C163" s="238"/>
      <c r="D163" s="239" t="s">
        <v>101</v>
      </c>
      <c r="E163" s="238"/>
      <c r="F163" s="240" t="s">
        <v>257</v>
      </c>
      <c r="G163" s="238"/>
      <c r="H163" s="238"/>
      <c r="I163" s="238"/>
      <c r="J163" s="238"/>
      <c r="K163" s="238"/>
      <c r="L163" s="241"/>
      <c r="M163" s="242"/>
      <c r="N163" s="243"/>
      <c r="O163" s="244"/>
      <c r="P163" s="244"/>
      <c r="Q163" s="244"/>
      <c r="R163" s="244"/>
      <c r="S163" s="244"/>
      <c r="T163" s="245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T163" s="246" t="s">
        <v>101</v>
      </c>
      <c r="AU163" s="246">
        <v>0</v>
      </c>
      <c r="AY163" s="7" t="s">
        <v>92</v>
      </c>
      <c r="BJ163" s="7">
        <v>0</v>
      </c>
    </row>
    <row r="164" s="14" customFormat="1">
      <c r="B164" s="260"/>
      <c r="C164" s="261" t="s">
        <v>258</v>
      </c>
      <c r="D164" s="261" t="s">
        <v>198</v>
      </c>
      <c r="E164" s="262" t="s">
        <v>259</v>
      </c>
      <c r="F164" s="262" t="s">
        <v>260</v>
      </c>
      <c r="G164" s="263" t="s">
        <v>195</v>
      </c>
      <c r="H164" s="264">
        <v>1</v>
      </c>
      <c r="I164" s="265"/>
      <c r="J164" s="266">
        <f>ROUND(H164*I164,2)</f>
        <v>0</v>
      </c>
      <c r="K164" s="226" t="s">
        <v>16</v>
      </c>
      <c r="L164" s="260"/>
      <c r="M164" s="267"/>
      <c r="N164" s="268" t="s">
        <v>36</v>
      </c>
      <c r="O164" s="269"/>
      <c r="P164" s="269">
        <f>H164*O164</f>
        <v>0</v>
      </c>
      <c r="Q164" s="269">
        <v>0.022100000000000002</v>
      </c>
      <c r="R164" s="269">
        <f>H164*Q164</f>
        <v>0.022100000000000002</v>
      </c>
      <c r="S164" s="269">
        <v>0</v>
      </c>
      <c r="T164" s="270">
        <f>H164*S164</f>
        <v>0</v>
      </c>
      <c r="U164" s="271"/>
      <c r="AR164" s="14">
        <v>8</v>
      </c>
      <c r="AT164" s="14" t="s">
        <v>198</v>
      </c>
      <c r="AU164" s="14">
        <v>2</v>
      </c>
      <c r="AY164" s="14" t="s">
        <v>92</v>
      </c>
      <c r="BE164" s="14">
        <f>IF(N164="základní",J164,0)</f>
        <v>0</v>
      </c>
      <c r="BF164" s="14">
        <f>IF(N164="snížená",J164,0)</f>
        <v>0</v>
      </c>
      <c r="BG164" s="14">
        <f>IF(N164="zákl. přenesená",J164,0)</f>
        <v>0</v>
      </c>
      <c r="BH164" s="14">
        <f>IF(N164="sníž. přenesená",J164,0)</f>
        <v>0</v>
      </c>
      <c r="BI164" s="14">
        <f>IF(N164="nulová",J164,0)</f>
        <v>0</v>
      </c>
      <c r="BJ164" s="14">
        <v>2</v>
      </c>
    </row>
    <row r="165" s="12" customFormat="1">
      <c r="B165" s="224"/>
      <c r="C165" s="225" t="s">
        <v>261</v>
      </c>
      <c r="D165" s="225" t="s">
        <v>96</v>
      </c>
      <c r="E165" s="226" t="s">
        <v>262</v>
      </c>
      <c r="F165" s="226" t="s">
        <v>263</v>
      </c>
      <c r="G165" s="227" t="s">
        <v>195</v>
      </c>
      <c r="H165" s="228">
        <v>1</v>
      </c>
      <c r="I165" s="229"/>
      <c r="J165" s="230">
        <f>ROUND(H165*I165,2)</f>
        <v>0</v>
      </c>
      <c r="K165" s="226" t="s">
        <v>100</v>
      </c>
      <c r="L165" s="224"/>
      <c r="M165" s="231"/>
      <c r="N165" s="232" t="s">
        <v>36</v>
      </c>
      <c r="O165" s="233"/>
      <c r="P165" s="233">
        <f>H165*O165</f>
        <v>0</v>
      </c>
      <c r="Q165" s="233">
        <v>0</v>
      </c>
      <c r="R165" s="233">
        <f>H165*Q165</f>
        <v>0</v>
      </c>
      <c r="S165" s="233">
        <v>0</v>
      </c>
      <c r="T165" s="234">
        <f>H165*S165</f>
        <v>0</v>
      </c>
      <c r="U165" s="235"/>
      <c r="AR165" s="12">
        <v>4</v>
      </c>
      <c r="AT165" s="12" t="s">
        <v>96</v>
      </c>
      <c r="AU165" s="12">
        <v>2</v>
      </c>
      <c r="AY165" s="12" t="s">
        <v>92</v>
      </c>
      <c r="BE165" s="12">
        <f>IF(N165="základní",J165,0)</f>
        <v>0</v>
      </c>
      <c r="BF165" s="12">
        <f>IF(N165="snížená",J165,0)</f>
        <v>0</v>
      </c>
      <c r="BG165" s="12">
        <f>IF(N165="zákl. přenesená",J165,0)</f>
        <v>0</v>
      </c>
      <c r="BH165" s="12">
        <f>IF(N165="sníž. přenesená",J165,0)</f>
        <v>0</v>
      </c>
      <c r="BI165" s="12">
        <f>IF(N165="nulová",J165,0)</f>
        <v>0</v>
      </c>
      <c r="BJ165" s="12">
        <v>2</v>
      </c>
    </row>
    <row r="166" s="7" customFormat="1">
      <c r="A166" s="236"/>
      <c r="B166" s="237"/>
      <c r="C166" s="238"/>
      <c r="D166" s="239" t="s">
        <v>101</v>
      </c>
      <c r="E166" s="238"/>
      <c r="F166" s="240" t="s">
        <v>264</v>
      </c>
      <c r="G166" s="238"/>
      <c r="H166" s="238"/>
      <c r="I166" s="238"/>
      <c r="J166" s="238"/>
      <c r="K166" s="238"/>
      <c r="L166" s="241"/>
      <c r="M166" s="242"/>
      <c r="N166" s="243"/>
      <c r="O166" s="244"/>
      <c r="P166" s="244"/>
      <c r="Q166" s="244"/>
      <c r="R166" s="244"/>
      <c r="S166" s="244"/>
      <c r="T166" s="245"/>
      <c r="U166" s="236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T166" s="246" t="s">
        <v>101</v>
      </c>
      <c r="AU166" s="246">
        <v>0</v>
      </c>
      <c r="AY166" s="7" t="s">
        <v>92</v>
      </c>
      <c r="BJ166" s="7">
        <v>0</v>
      </c>
    </row>
    <row r="167" s="14" customFormat="1">
      <c r="B167" s="260"/>
      <c r="C167" s="261" t="s">
        <v>265</v>
      </c>
      <c r="D167" s="261" t="s">
        <v>198</v>
      </c>
      <c r="E167" s="262" t="s">
        <v>266</v>
      </c>
      <c r="F167" s="262" t="s">
        <v>267</v>
      </c>
      <c r="G167" s="263" t="s">
        <v>195</v>
      </c>
      <c r="H167" s="264">
        <v>1</v>
      </c>
      <c r="I167" s="265"/>
      <c r="J167" s="266">
        <f>ROUND(H167*I167,2)</f>
        <v>0</v>
      </c>
      <c r="K167" s="226" t="s">
        <v>16</v>
      </c>
      <c r="L167" s="260"/>
      <c r="M167" s="267"/>
      <c r="N167" s="268" t="s">
        <v>36</v>
      </c>
      <c r="O167" s="269"/>
      <c r="P167" s="269">
        <f>H167*O167</f>
        <v>0</v>
      </c>
      <c r="Q167" s="269">
        <v>0.0012800000000000001</v>
      </c>
      <c r="R167" s="269">
        <f>H167*Q167</f>
        <v>0.0012800000000000001</v>
      </c>
      <c r="S167" s="269">
        <v>0</v>
      </c>
      <c r="T167" s="270">
        <f>H167*S167</f>
        <v>0</v>
      </c>
      <c r="U167" s="271"/>
      <c r="AR167" s="14">
        <v>8</v>
      </c>
      <c r="AT167" s="14" t="s">
        <v>198</v>
      </c>
      <c r="AU167" s="14">
        <v>2</v>
      </c>
      <c r="AY167" s="14" t="s">
        <v>92</v>
      </c>
      <c r="BE167" s="14">
        <f>IF(N167="základní",J167,0)</f>
        <v>0</v>
      </c>
      <c r="BF167" s="14">
        <f>IF(N167="snížená",J167,0)</f>
        <v>0</v>
      </c>
      <c r="BG167" s="14">
        <f>IF(N167="zákl. přenesená",J167,0)</f>
        <v>0</v>
      </c>
      <c r="BH167" s="14">
        <f>IF(N167="sníž. přenesená",J167,0)</f>
        <v>0</v>
      </c>
      <c r="BI167" s="14">
        <f>IF(N167="nulová",J167,0)</f>
        <v>0</v>
      </c>
      <c r="BJ167" s="14">
        <v>2</v>
      </c>
    </row>
    <row r="168" s="12" customFormat="1">
      <c r="B168" s="224"/>
      <c r="C168" s="225" t="s">
        <v>268</v>
      </c>
      <c r="D168" s="225" t="s">
        <v>96</v>
      </c>
      <c r="E168" s="226" t="s">
        <v>269</v>
      </c>
      <c r="F168" s="226" t="s">
        <v>270</v>
      </c>
      <c r="G168" s="227" t="s">
        <v>139</v>
      </c>
      <c r="H168" s="228">
        <v>1</v>
      </c>
      <c r="I168" s="229"/>
      <c r="J168" s="230">
        <f>ROUND(H168*I168,2)</f>
        <v>0</v>
      </c>
      <c r="K168" s="226" t="s">
        <v>100</v>
      </c>
      <c r="L168" s="224"/>
      <c r="M168" s="231"/>
      <c r="N168" s="232" t="s">
        <v>36</v>
      </c>
      <c r="O168" s="233"/>
      <c r="P168" s="233">
        <f>H168*O168</f>
        <v>0</v>
      </c>
      <c r="Q168" s="233">
        <v>0</v>
      </c>
      <c r="R168" s="233">
        <f>H168*Q168</f>
        <v>0</v>
      </c>
      <c r="S168" s="233">
        <v>0.019460000000000002</v>
      </c>
      <c r="T168" s="234">
        <f>H168*S168</f>
        <v>0.019460000000000002</v>
      </c>
      <c r="U168" s="235"/>
      <c r="AR168" s="12">
        <v>4</v>
      </c>
      <c r="AT168" s="12" t="s">
        <v>96</v>
      </c>
      <c r="AU168" s="12">
        <v>2</v>
      </c>
      <c r="AY168" s="12" t="s">
        <v>92</v>
      </c>
      <c r="BE168" s="12">
        <f>IF(N168="základní",J168,0)</f>
        <v>0</v>
      </c>
      <c r="BF168" s="12">
        <f>IF(N168="snížená",J168,0)</f>
        <v>0</v>
      </c>
      <c r="BG168" s="12">
        <f>IF(N168="zákl. přenesená",J168,0)</f>
        <v>0</v>
      </c>
      <c r="BH168" s="12">
        <f>IF(N168="sníž. přenesená",J168,0)</f>
        <v>0</v>
      </c>
      <c r="BI168" s="12">
        <f>IF(N168="nulová",J168,0)</f>
        <v>0</v>
      </c>
      <c r="BJ168" s="12">
        <v>2</v>
      </c>
    </row>
    <row r="169" s="7" customFormat="1">
      <c r="A169" s="236"/>
      <c r="B169" s="237"/>
      <c r="C169" s="238"/>
      <c r="D169" s="239" t="s">
        <v>101</v>
      </c>
      <c r="E169" s="238"/>
      <c r="F169" s="240" t="s">
        <v>271</v>
      </c>
      <c r="G169" s="238"/>
      <c r="H169" s="238"/>
      <c r="I169" s="238"/>
      <c r="J169" s="238"/>
      <c r="K169" s="238"/>
      <c r="L169" s="241"/>
      <c r="M169" s="242"/>
      <c r="N169" s="243"/>
      <c r="O169" s="244"/>
      <c r="P169" s="244"/>
      <c r="Q169" s="244"/>
      <c r="R169" s="244"/>
      <c r="S169" s="244"/>
      <c r="T169" s="245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T169" s="246" t="s">
        <v>101</v>
      </c>
      <c r="AU169" s="246">
        <v>0</v>
      </c>
      <c r="AY169" s="7" t="s">
        <v>92</v>
      </c>
      <c r="BJ169" s="7">
        <v>0</v>
      </c>
    </row>
    <row r="170" s="12" customFormat="1">
      <c r="B170" s="224"/>
      <c r="C170" s="225" t="s">
        <v>272</v>
      </c>
      <c r="D170" s="225" t="s">
        <v>96</v>
      </c>
      <c r="E170" s="226" t="s">
        <v>273</v>
      </c>
      <c r="F170" s="226" t="s">
        <v>274</v>
      </c>
      <c r="G170" s="227" t="s">
        <v>139</v>
      </c>
      <c r="H170" s="228">
        <v>1</v>
      </c>
      <c r="I170" s="229"/>
      <c r="J170" s="230">
        <f>ROUND(H170*I170,2)</f>
        <v>0</v>
      </c>
      <c r="K170" s="226" t="s">
        <v>100</v>
      </c>
      <c r="L170" s="224"/>
      <c r="M170" s="231"/>
      <c r="N170" s="232" t="s">
        <v>36</v>
      </c>
      <c r="O170" s="233"/>
      <c r="P170" s="233">
        <f>H170*O170</f>
        <v>0</v>
      </c>
      <c r="Q170" s="233">
        <v>0.00381</v>
      </c>
      <c r="R170" s="233">
        <f>H170*Q170</f>
        <v>0.00381</v>
      </c>
      <c r="S170" s="233">
        <v>0</v>
      </c>
      <c r="T170" s="234">
        <f>H170*S170</f>
        <v>0</v>
      </c>
      <c r="U170" s="235"/>
      <c r="AR170" s="12">
        <v>4</v>
      </c>
      <c r="AT170" s="12" t="s">
        <v>96</v>
      </c>
      <c r="AU170" s="12">
        <v>2</v>
      </c>
      <c r="AY170" s="12" t="s">
        <v>92</v>
      </c>
      <c r="BE170" s="12">
        <f>IF(N170="základní",J170,0)</f>
        <v>0</v>
      </c>
      <c r="BF170" s="12">
        <f>IF(N170="snížená",J170,0)</f>
        <v>0</v>
      </c>
      <c r="BG170" s="12">
        <f>IF(N170="zákl. přenesená",J170,0)</f>
        <v>0</v>
      </c>
      <c r="BH170" s="12">
        <f>IF(N170="sníž. přenesená",J170,0)</f>
        <v>0</v>
      </c>
      <c r="BI170" s="12">
        <f>IF(N170="nulová",J170,0)</f>
        <v>0</v>
      </c>
      <c r="BJ170" s="12">
        <v>2</v>
      </c>
    </row>
    <row r="171" s="7" customFormat="1">
      <c r="A171" s="236"/>
      <c r="B171" s="237"/>
      <c r="C171" s="238"/>
      <c r="D171" s="239" t="s">
        <v>101</v>
      </c>
      <c r="E171" s="238"/>
      <c r="F171" s="240" t="s">
        <v>275</v>
      </c>
      <c r="G171" s="238"/>
      <c r="H171" s="238"/>
      <c r="I171" s="238"/>
      <c r="J171" s="238"/>
      <c r="K171" s="238"/>
      <c r="L171" s="241"/>
      <c r="M171" s="242"/>
      <c r="N171" s="243"/>
      <c r="O171" s="244"/>
      <c r="P171" s="244"/>
      <c r="Q171" s="244"/>
      <c r="R171" s="244"/>
      <c r="S171" s="244"/>
      <c r="T171" s="245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T171" s="246" t="s">
        <v>101</v>
      </c>
      <c r="AU171" s="246">
        <v>0</v>
      </c>
      <c r="AY171" s="7" t="s">
        <v>92</v>
      </c>
      <c r="BJ171" s="7">
        <v>0</v>
      </c>
    </row>
    <row r="172" s="14" customFormat="1">
      <c r="B172" s="260"/>
      <c r="C172" s="261" t="s">
        <v>276</v>
      </c>
      <c r="D172" s="261" t="s">
        <v>198</v>
      </c>
      <c r="E172" s="262" t="s">
        <v>277</v>
      </c>
      <c r="F172" s="262" t="s">
        <v>278</v>
      </c>
      <c r="G172" s="263" t="s">
        <v>195</v>
      </c>
      <c r="H172" s="264">
        <v>1</v>
      </c>
      <c r="I172" s="265"/>
      <c r="J172" s="266">
        <f>ROUND(H172*I172,2)</f>
        <v>0</v>
      </c>
      <c r="K172" s="226" t="s">
        <v>100</v>
      </c>
      <c r="L172" s="260"/>
      <c r="M172" s="267"/>
      <c r="N172" s="268" t="s">
        <v>36</v>
      </c>
      <c r="O172" s="269"/>
      <c r="P172" s="269">
        <f>H172*O172</f>
        <v>0</v>
      </c>
      <c r="Q172" s="269">
        <v>0.0135</v>
      </c>
      <c r="R172" s="269">
        <f>H172*Q172</f>
        <v>0.0135</v>
      </c>
      <c r="S172" s="269">
        <v>0</v>
      </c>
      <c r="T172" s="270">
        <f>H172*S172</f>
        <v>0</v>
      </c>
      <c r="U172" s="271"/>
      <c r="AR172" s="14">
        <v>8</v>
      </c>
      <c r="AT172" s="14" t="s">
        <v>198</v>
      </c>
      <c r="AU172" s="14">
        <v>2</v>
      </c>
      <c r="AY172" s="14" t="s">
        <v>92</v>
      </c>
      <c r="BE172" s="14">
        <f>IF(N172="základní",J172,0)</f>
        <v>0</v>
      </c>
      <c r="BF172" s="14">
        <f>IF(N172="snížená",J172,0)</f>
        <v>0</v>
      </c>
      <c r="BG172" s="14">
        <f>IF(N172="zákl. přenesená",J172,0)</f>
        <v>0</v>
      </c>
      <c r="BH172" s="14">
        <f>IF(N172="sníž. přenesená",J172,0)</f>
        <v>0</v>
      </c>
      <c r="BI172" s="14">
        <f>IF(N172="nulová",J172,0)</f>
        <v>0</v>
      </c>
      <c r="BJ172" s="14">
        <v>2</v>
      </c>
    </row>
    <row r="173" s="12" customFormat="1">
      <c r="B173" s="224"/>
      <c r="C173" s="225" t="s">
        <v>279</v>
      </c>
      <c r="D173" s="225" t="s">
        <v>96</v>
      </c>
      <c r="E173" s="226" t="s">
        <v>280</v>
      </c>
      <c r="F173" s="226" t="s">
        <v>281</v>
      </c>
      <c r="G173" s="227" t="s">
        <v>139</v>
      </c>
      <c r="H173" s="228">
        <v>1</v>
      </c>
      <c r="I173" s="229"/>
      <c r="J173" s="230">
        <f>ROUND(H173*I173,2)</f>
        <v>0</v>
      </c>
      <c r="K173" s="226"/>
      <c r="L173" s="224"/>
      <c r="M173" s="231"/>
      <c r="N173" s="232" t="s">
        <v>36</v>
      </c>
      <c r="O173" s="233"/>
      <c r="P173" s="233">
        <f>H173*O173</f>
        <v>0</v>
      </c>
      <c r="Q173" s="233">
        <v>0</v>
      </c>
      <c r="R173" s="233">
        <f>H173*Q173</f>
        <v>0</v>
      </c>
      <c r="S173" s="233">
        <v>0.024500000000000001</v>
      </c>
      <c r="T173" s="234">
        <f>H173*S173</f>
        <v>0.024500000000000001</v>
      </c>
      <c r="U173" s="235"/>
      <c r="AR173" s="12">
        <v>4</v>
      </c>
      <c r="AT173" s="12" t="s">
        <v>96</v>
      </c>
      <c r="AU173" s="12">
        <v>2</v>
      </c>
      <c r="AY173" s="12" t="s">
        <v>92</v>
      </c>
      <c r="BE173" s="12">
        <f>IF(N173="základní",J173,0)</f>
        <v>0</v>
      </c>
      <c r="BF173" s="12">
        <f>IF(N173="snížená",J173,0)</f>
        <v>0</v>
      </c>
      <c r="BG173" s="12">
        <f>IF(N173="zákl. přenesená",J173,0)</f>
        <v>0</v>
      </c>
      <c r="BH173" s="12">
        <f>IF(N173="sníž. přenesená",J173,0)</f>
        <v>0</v>
      </c>
      <c r="BI173" s="12">
        <f>IF(N173="nulová",J173,0)</f>
        <v>0</v>
      </c>
      <c r="BJ173" s="12">
        <v>2</v>
      </c>
    </row>
    <row r="174" s="12" customFormat="1">
      <c r="B174" s="224"/>
      <c r="C174" s="225" t="s">
        <v>282</v>
      </c>
      <c r="D174" s="225" t="s">
        <v>96</v>
      </c>
      <c r="E174" s="226" t="s">
        <v>283</v>
      </c>
      <c r="F174" s="226" t="s">
        <v>284</v>
      </c>
      <c r="G174" s="227" t="s">
        <v>139</v>
      </c>
      <c r="H174" s="228">
        <v>1</v>
      </c>
      <c r="I174" s="229"/>
      <c r="J174" s="230">
        <f>ROUND(H174*I174,2)</f>
        <v>0</v>
      </c>
      <c r="K174" s="226" t="s">
        <v>100</v>
      </c>
      <c r="L174" s="224"/>
      <c r="M174" s="231"/>
      <c r="N174" s="232" t="s">
        <v>36</v>
      </c>
      <c r="O174" s="233"/>
      <c r="P174" s="233">
        <f>H174*O174</f>
        <v>0</v>
      </c>
      <c r="Q174" s="233">
        <v>0.00042000000000000002</v>
      </c>
      <c r="R174" s="233">
        <f>H174*Q174</f>
        <v>0.00042000000000000002</v>
      </c>
      <c r="S174" s="233">
        <v>0</v>
      </c>
      <c r="T174" s="234">
        <f>H174*S174</f>
        <v>0</v>
      </c>
      <c r="U174" s="235"/>
      <c r="AR174" s="12">
        <v>4</v>
      </c>
      <c r="AT174" s="12" t="s">
        <v>96</v>
      </c>
      <c r="AU174" s="12">
        <v>2</v>
      </c>
      <c r="AY174" s="12" t="s">
        <v>92</v>
      </c>
      <c r="BE174" s="12">
        <f>IF(N174="základní",J174,0)</f>
        <v>0</v>
      </c>
      <c r="BF174" s="12">
        <f>IF(N174="snížená",J174,0)</f>
        <v>0</v>
      </c>
      <c r="BG174" s="12">
        <f>IF(N174="zákl. přenesená",J174,0)</f>
        <v>0</v>
      </c>
      <c r="BH174" s="12">
        <f>IF(N174="sníž. přenesená",J174,0)</f>
        <v>0</v>
      </c>
      <c r="BI174" s="12">
        <f>IF(N174="nulová",J174,0)</f>
        <v>0</v>
      </c>
      <c r="BJ174" s="12">
        <v>2</v>
      </c>
    </row>
    <row r="175" s="7" customFormat="1">
      <c r="A175" s="236"/>
      <c r="B175" s="237"/>
      <c r="C175" s="238"/>
      <c r="D175" s="239" t="s">
        <v>101</v>
      </c>
      <c r="E175" s="238"/>
      <c r="F175" s="240" t="s">
        <v>285</v>
      </c>
      <c r="G175" s="238"/>
      <c r="H175" s="238"/>
      <c r="I175" s="238"/>
      <c r="J175" s="238"/>
      <c r="K175" s="238"/>
      <c r="L175" s="241"/>
      <c r="M175" s="242"/>
      <c r="N175" s="243"/>
      <c r="O175" s="244"/>
      <c r="P175" s="244"/>
      <c r="Q175" s="244"/>
      <c r="R175" s="244"/>
      <c r="S175" s="244"/>
      <c r="T175" s="245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T175" s="246" t="s">
        <v>101</v>
      </c>
      <c r="AU175" s="246">
        <v>0</v>
      </c>
      <c r="AY175" s="7" t="s">
        <v>92</v>
      </c>
      <c r="BJ175" s="7">
        <v>0</v>
      </c>
    </row>
    <row r="176" s="14" customFormat="1" ht="24">
      <c r="B176" s="260"/>
      <c r="C176" s="261" t="s">
        <v>286</v>
      </c>
      <c r="D176" s="261" t="s">
        <v>198</v>
      </c>
      <c r="E176" s="262" t="s">
        <v>287</v>
      </c>
      <c r="F176" s="262" t="s">
        <v>288</v>
      </c>
      <c r="G176" s="263" t="s">
        <v>289</v>
      </c>
      <c r="H176" s="264">
        <v>1</v>
      </c>
      <c r="I176" s="265"/>
      <c r="J176" s="266">
        <f>ROUND(H176*I176,2)</f>
        <v>0</v>
      </c>
      <c r="K176" s="226"/>
      <c r="L176" s="260"/>
      <c r="M176" s="267"/>
      <c r="N176" s="268" t="s">
        <v>36</v>
      </c>
      <c r="O176" s="269"/>
      <c r="P176" s="269">
        <f>H176*O176</f>
        <v>0</v>
      </c>
      <c r="Q176" s="269">
        <v>0</v>
      </c>
      <c r="R176" s="269">
        <f>H176*Q176</f>
        <v>0</v>
      </c>
      <c r="S176" s="269">
        <v>0</v>
      </c>
      <c r="T176" s="270">
        <f>H176*S176</f>
        <v>0</v>
      </c>
      <c r="U176" s="271"/>
      <c r="AR176" s="14">
        <v>8</v>
      </c>
      <c r="AT176" s="14" t="s">
        <v>198</v>
      </c>
      <c r="AU176" s="14">
        <v>2</v>
      </c>
      <c r="AY176" s="14" t="s">
        <v>92</v>
      </c>
      <c r="BE176" s="14">
        <f>IF(N176="základní",J176,0)</f>
        <v>0</v>
      </c>
      <c r="BF176" s="14">
        <f>IF(N176="snížená",J176,0)</f>
        <v>0</v>
      </c>
      <c r="BG176" s="14">
        <f>IF(N176="zákl. přenesená",J176,0)</f>
        <v>0</v>
      </c>
      <c r="BH176" s="14">
        <f>IF(N176="sníž. přenesená",J176,0)</f>
        <v>0</v>
      </c>
      <c r="BI176" s="14">
        <f>IF(N176="nulová",J176,0)</f>
        <v>0</v>
      </c>
      <c r="BJ176" s="14">
        <v>2</v>
      </c>
    </row>
    <row r="177" s="12" customFormat="1" ht="24">
      <c r="B177" s="224"/>
      <c r="C177" s="225" t="s">
        <v>290</v>
      </c>
      <c r="D177" s="225" t="s">
        <v>96</v>
      </c>
      <c r="E177" s="226" t="s">
        <v>291</v>
      </c>
      <c r="F177" s="226" t="s">
        <v>292</v>
      </c>
      <c r="G177" s="227" t="s">
        <v>139</v>
      </c>
      <c r="H177" s="228">
        <v>1</v>
      </c>
      <c r="I177" s="229"/>
      <c r="J177" s="230">
        <f>ROUND(H177*I177,2)</f>
        <v>0</v>
      </c>
      <c r="K177" s="226" t="s">
        <v>100</v>
      </c>
      <c r="L177" s="224"/>
      <c r="M177" s="231"/>
      <c r="N177" s="232" t="s">
        <v>36</v>
      </c>
      <c r="O177" s="233"/>
      <c r="P177" s="233">
        <f>H177*O177</f>
        <v>0</v>
      </c>
      <c r="Q177" s="233">
        <v>0</v>
      </c>
      <c r="R177" s="233">
        <f>H177*Q177</f>
        <v>0</v>
      </c>
      <c r="S177" s="233">
        <v>0.0091999999999999998</v>
      </c>
      <c r="T177" s="234">
        <f>H177*S177</f>
        <v>0.0091999999999999998</v>
      </c>
      <c r="U177" s="235"/>
      <c r="AR177" s="12">
        <v>4</v>
      </c>
      <c r="AT177" s="12" t="s">
        <v>96</v>
      </c>
      <c r="AU177" s="12">
        <v>2</v>
      </c>
      <c r="AY177" s="12" t="s">
        <v>92</v>
      </c>
      <c r="BE177" s="12">
        <f>IF(N177="základní",J177,0)</f>
        <v>0</v>
      </c>
      <c r="BF177" s="12">
        <f>IF(N177="snížená",J177,0)</f>
        <v>0</v>
      </c>
      <c r="BG177" s="12">
        <f>IF(N177="zákl. přenesená",J177,0)</f>
        <v>0</v>
      </c>
      <c r="BH177" s="12">
        <f>IF(N177="sníž. přenesená",J177,0)</f>
        <v>0</v>
      </c>
      <c r="BI177" s="12">
        <f>IF(N177="nulová",J177,0)</f>
        <v>0</v>
      </c>
      <c r="BJ177" s="12">
        <v>2</v>
      </c>
    </row>
    <row r="178" s="7" customFormat="1">
      <c r="A178" s="236"/>
      <c r="B178" s="237"/>
      <c r="C178" s="238"/>
      <c r="D178" s="239" t="s">
        <v>101</v>
      </c>
      <c r="E178" s="238"/>
      <c r="F178" s="240" t="s">
        <v>293</v>
      </c>
      <c r="G178" s="238"/>
      <c r="H178" s="238"/>
      <c r="I178" s="238"/>
      <c r="J178" s="238"/>
      <c r="K178" s="238"/>
      <c r="L178" s="241"/>
      <c r="M178" s="242"/>
      <c r="N178" s="243"/>
      <c r="O178" s="244"/>
      <c r="P178" s="244"/>
      <c r="Q178" s="244"/>
      <c r="R178" s="244"/>
      <c r="S178" s="244"/>
      <c r="T178" s="245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T178" s="246" t="s">
        <v>101</v>
      </c>
      <c r="AU178" s="246">
        <v>0</v>
      </c>
      <c r="AY178" s="7" t="s">
        <v>92</v>
      </c>
      <c r="BJ178" s="7">
        <v>0</v>
      </c>
    </row>
    <row r="179" s="12" customFormat="1">
      <c r="B179" s="224"/>
      <c r="C179" s="225" t="s">
        <v>294</v>
      </c>
      <c r="D179" s="225" t="s">
        <v>96</v>
      </c>
      <c r="E179" s="226" t="s">
        <v>295</v>
      </c>
      <c r="F179" s="226" t="s">
        <v>296</v>
      </c>
      <c r="G179" s="227" t="s">
        <v>139</v>
      </c>
      <c r="H179" s="228">
        <v>2</v>
      </c>
      <c r="I179" s="229"/>
      <c r="J179" s="230">
        <f>ROUND(H179*I179,2)</f>
        <v>0</v>
      </c>
      <c r="K179" s="226" t="s">
        <v>100</v>
      </c>
      <c r="L179" s="224"/>
      <c r="M179" s="231"/>
      <c r="N179" s="232" t="s">
        <v>36</v>
      </c>
      <c r="O179" s="233"/>
      <c r="P179" s="233">
        <f>H179*O179</f>
        <v>0</v>
      </c>
      <c r="Q179" s="233">
        <v>0</v>
      </c>
      <c r="R179" s="233">
        <f>H179*Q179</f>
        <v>0</v>
      </c>
      <c r="S179" s="233">
        <v>0.00156</v>
      </c>
      <c r="T179" s="234">
        <f>H179*S179</f>
        <v>0.0031199999999999999</v>
      </c>
      <c r="U179" s="235"/>
      <c r="AR179" s="12">
        <v>4</v>
      </c>
      <c r="AT179" s="12" t="s">
        <v>96</v>
      </c>
      <c r="AU179" s="12">
        <v>2</v>
      </c>
      <c r="AY179" s="12" t="s">
        <v>92</v>
      </c>
      <c r="BE179" s="12">
        <f>IF(N179="základní",J179,0)</f>
        <v>0</v>
      </c>
      <c r="BF179" s="12">
        <f>IF(N179="snížená",J179,0)</f>
        <v>0</v>
      </c>
      <c r="BG179" s="12">
        <f>IF(N179="zákl. přenesená",J179,0)</f>
        <v>0</v>
      </c>
      <c r="BH179" s="12">
        <f>IF(N179="sníž. přenesená",J179,0)</f>
        <v>0</v>
      </c>
      <c r="BI179" s="12">
        <f>IF(N179="nulová",J179,0)</f>
        <v>0</v>
      </c>
      <c r="BJ179" s="12">
        <v>2</v>
      </c>
    </row>
    <row r="180" s="7" customFormat="1">
      <c r="A180" s="236"/>
      <c r="B180" s="237"/>
      <c r="C180" s="238"/>
      <c r="D180" s="239" t="s">
        <v>101</v>
      </c>
      <c r="E180" s="238"/>
      <c r="F180" s="240" t="s">
        <v>297</v>
      </c>
      <c r="G180" s="238"/>
      <c r="H180" s="238"/>
      <c r="I180" s="238"/>
      <c r="J180" s="238"/>
      <c r="K180" s="238"/>
      <c r="L180" s="241"/>
      <c r="M180" s="242"/>
      <c r="N180" s="243"/>
      <c r="O180" s="244"/>
      <c r="P180" s="244"/>
      <c r="Q180" s="244"/>
      <c r="R180" s="244"/>
      <c r="S180" s="244"/>
      <c r="T180" s="245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T180" s="246" t="s">
        <v>101</v>
      </c>
      <c r="AU180" s="246">
        <v>0</v>
      </c>
      <c r="AY180" s="7" t="s">
        <v>92</v>
      </c>
      <c r="BJ180" s="7">
        <v>0</v>
      </c>
    </row>
    <row r="181" s="12" customFormat="1">
      <c r="B181" s="224"/>
      <c r="C181" s="225" t="s">
        <v>298</v>
      </c>
      <c r="D181" s="225" t="s">
        <v>96</v>
      </c>
      <c r="E181" s="226" t="s">
        <v>299</v>
      </c>
      <c r="F181" s="226" t="s">
        <v>300</v>
      </c>
      <c r="G181" s="227" t="s">
        <v>139</v>
      </c>
      <c r="H181" s="228">
        <v>1</v>
      </c>
      <c r="I181" s="229"/>
      <c r="J181" s="230">
        <f>ROUND(H181*I181,2)</f>
        <v>0</v>
      </c>
      <c r="K181" s="226" t="s">
        <v>100</v>
      </c>
      <c r="L181" s="224"/>
      <c r="M181" s="231"/>
      <c r="N181" s="232" t="s">
        <v>36</v>
      </c>
      <c r="O181" s="233"/>
      <c r="P181" s="233">
        <f>H181*O181</f>
        <v>0</v>
      </c>
      <c r="Q181" s="233">
        <v>0</v>
      </c>
      <c r="R181" s="233">
        <f>H181*Q181</f>
        <v>0</v>
      </c>
      <c r="S181" s="233">
        <v>0.00085999999999999998</v>
      </c>
      <c r="T181" s="234">
        <f>H181*S181</f>
        <v>0.00085999999999999998</v>
      </c>
      <c r="U181" s="235"/>
      <c r="AR181" s="12">
        <v>4</v>
      </c>
      <c r="AT181" s="12" t="s">
        <v>96</v>
      </c>
      <c r="AU181" s="12">
        <v>2</v>
      </c>
      <c r="AY181" s="12" t="s">
        <v>92</v>
      </c>
      <c r="BE181" s="12">
        <f>IF(N181="základní",J181,0)</f>
        <v>0</v>
      </c>
      <c r="BF181" s="12">
        <f>IF(N181="snížená",J181,0)</f>
        <v>0</v>
      </c>
      <c r="BG181" s="12">
        <f>IF(N181="zákl. přenesená",J181,0)</f>
        <v>0</v>
      </c>
      <c r="BH181" s="12">
        <f>IF(N181="sníž. přenesená",J181,0)</f>
        <v>0</v>
      </c>
      <c r="BI181" s="12">
        <f>IF(N181="nulová",J181,0)</f>
        <v>0</v>
      </c>
      <c r="BJ181" s="12">
        <v>2</v>
      </c>
    </row>
    <row r="182" s="7" customFormat="1">
      <c r="A182" s="236"/>
      <c r="B182" s="237"/>
      <c r="C182" s="238"/>
      <c r="D182" s="239" t="s">
        <v>101</v>
      </c>
      <c r="E182" s="238"/>
      <c r="F182" s="240" t="s">
        <v>301</v>
      </c>
      <c r="G182" s="238"/>
      <c r="H182" s="238"/>
      <c r="I182" s="238"/>
      <c r="J182" s="238"/>
      <c r="K182" s="238"/>
      <c r="L182" s="241"/>
      <c r="M182" s="242"/>
      <c r="N182" s="243"/>
      <c r="O182" s="244"/>
      <c r="P182" s="244"/>
      <c r="Q182" s="244"/>
      <c r="R182" s="244"/>
      <c r="S182" s="244"/>
      <c r="T182" s="245"/>
      <c r="U182" s="236"/>
      <c r="V182" s="236"/>
      <c r="W182" s="236"/>
      <c r="X182" s="236"/>
      <c r="Y182" s="236"/>
      <c r="Z182" s="236"/>
      <c r="AA182" s="236"/>
      <c r="AB182" s="236"/>
      <c r="AC182" s="236"/>
      <c r="AD182" s="236"/>
      <c r="AE182" s="236"/>
      <c r="AT182" s="246" t="s">
        <v>101</v>
      </c>
      <c r="AU182" s="246">
        <v>0</v>
      </c>
      <c r="AY182" s="7" t="s">
        <v>92</v>
      </c>
      <c r="BJ182" s="7">
        <v>0</v>
      </c>
    </row>
    <row r="183" s="12" customFormat="1">
      <c r="B183" s="224"/>
      <c r="C183" s="225" t="s">
        <v>302</v>
      </c>
      <c r="D183" s="225" t="s">
        <v>96</v>
      </c>
      <c r="E183" s="226" t="s">
        <v>303</v>
      </c>
      <c r="F183" s="226" t="s">
        <v>304</v>
      </c>
      <c r="G183" s="227" t="s">
        <v>139</v>
      </c>
      <c r="H183" s="228">
        <v>1</v>
      </c>
      <c r="I183" s="229"/>
      <c r="J183" s="230">
        <f>ROUND(H183*I183,2)</f>
        <v>0</v>
      </c>
      <c r="K183" s="226" t="s">
        <v>100</v>
      </c>
      <c r="L183" s="224"/>
      <c r="M183" s="231"/>
      <c r="N183" s="232" t="s">
        <v>36</v>
      </c>
      <c r="O183" s="233"/>
      <c r="P183" s="233">
        <f>H183*O183</f>
        <v>0</v>
      </c>
      <c r="Q183" s="233">
        <v>0.0018</v>
      </c>
      <c r="R183" s="233">
        <f>H183*Q183</f>
        <v>0.0018</v>
      </c>
      <c r="S183" s="233">
        <v>0</v>
      </c>
      <c r="T183" s="234">
        <f>H183*S183</f>
        <v>0</v>
      </c>
      <c r="U183" s="235"/>
      <c r="AR183" s="12">
        <v>4</v>
      </c>
      <c r="AT183" s="12" t="s">
        <v>96</v>
      </c>
      <c r="AU183" s="12">
        <v>2</v>
      </c>
      <c r="AY183" s="12" t="s">
        <v>92</v>
      </c>
      <c r="BE183" s="12">
        <f>IF(N183="základní",J183,0)</f>
        <v>0</v>
      </c>
      <c r="BF183" s="12">
        <f>IF(N183="snížená",J183,0)</f>
        <v>0</v>
      </c>
      <c r="BG183" s="12">
        <f>IF(N183="zákl. přenesená",J183,0)</f>
        <v>0</v>
      </c>
      <c r="BH183" s="12">
        <f>IF(N183="sníž. přenesená",J183,0)</f>
        <v>0</v>
      </c>
      <c r="BI183" s="12">
        <f>IF(N183="nulová",J183,0)</f>
        <v>0</v>
      </c>
      <c r="BJ183" s="12">
        <v>2</v>
      </c>
    </row>
    <row r="184" s="7" customFormat="1">
      <c r="A184" s="236"/>
      <c r="B184" s="237"/>
      <c r="C184" s="238"/>
      <c r="D184" s="239" t="s">
        <v>101</v>
      </c>
      <c r="E184" s="238"/>
      <c r="F184" s="240" t="s">
        <v>305</v>
      </c>
      <c r="G184" s="238"/>
      <c r="H184" s="238"/>
      <c r="I184" s="238"/>
      <c r="J184" s="238"/>
      <c r="K184" s="238"/>
      <c r="L184" s="241"/>
      <c r="M184" s="242"/>
      <c r="N184" s="243"/>
      <c r="O184" s="244"/>
      <c r="P184" s="244"/>
      <c r="Q184" s="244"/>
      <c r="R184" s="244"/>
      <c r="S184" s="244"/>
      <c r="T184" s="245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T184" s="246" t="s">
        <v>101</v>
      </c>
      <c r="AU184" s="246">
        <v>0</v>
      </c>
      <c r="AY184" s="7" t="s">
        <v>92</v>
      </c>
      <c r="BJ184" s="7">
        <v>0</v>
      </c>
    </row>
    <row r="185" s="12" customFormat="1">
      <c r="B185" s="224"/>
      <c r="C185" s="225" t="s">
        <v>306</v>
      </c>
      <c r="D185" s="225" t="s">
        <v>96</v>
      </c>
      <c r="E185" s="226" t="s">
        <v>307</v>
      </c>
      <c r="F185" s="226" t="s">
        <v>308</v>
      </c>
      <c r="G185" s="227" t="s">
        <v>195</v>
      </c>
      <c r="H185" s="228">
        <v>1</v>
      </c>
      <c r="I185" s="229"/>
      <c r="J185" s="230">
        <f>ROUND(H185*I185,2)</f>
        <v>0</v>
      </c>
      <c r="K185" s="226" t="s">
        <v>100</v>
      </c>
      <c r="L185" s="224"/>
      <c r="M185" s="231"/>
      <c r="N185" s="232" t="s">
        <v>36</v>
      </c>
      <c r="O185" s="233"/>
      <c r="P185" s="233">
        <f>H185*O185</f>
        <v>0</v>
      </c>
      <c r="Q185" s="233">
        <v>0</v>
      </c>
      <c r="R185" s="233">
        <f>H185*Q185</f>
        <v>0</v>
      </c>
      <c r="S185" s="233">
        <v>0</v>
      </c>
      <c r="T185" s="234">
        <f>H185*S185</f>
        <v>0</v>
      </c>
      <c r="U185" s="235"/>
      <c r="AR185" s="12">
        <v>4</v>
      </c>
      <c r="AT185" s="12" t="s">
        <v>96</v>
      </c>
      <c r="AU185" s="12">
        <v>2</v>
      </c>
      <c r="AY185" s="12" t="s">
        <v>92</v>
      </c>
      <c r="BE185" s="12">
        <f>IF(N185="základní",J185,0)</f>
        <v>0</v>
      </c>
      <c r="BF185" s="12">
        <f>IF(N185="snížená",J185,0)</f>
        <v>0</v>
      </c>
      <c r="BG185" s="12">
        <f>IF(N185="zákl. přenesená",J185,0)</f>
        <v>0</v>
      </c>
      <c r="BH185" s="12">
        <f>IF(N185="sníž. přenesená",J185,0)</f>
        <v>0</v>
      </c>
      <c r="BI185" s="12">
        <f>IF(N185="nulová",J185,0)</f>
        <v>0</v>
      </c>
      <c r="BJ185" s="12">
        <v>2</v>
      </c>
    </row>
    <row r="186" s="7" customFormat="1">
      <c r="A186" s="236"/>
      <c r="B186" s="237"/>
      <c r="C186" s="238"/>
      <c r="D186" s="239" t="s">
        <v>101</v>
      </c>
      <c r="E186" s="238"/>
      <c r="F186" s="240" t="s">
        <v>309</v>
      </c>
      <c r="G186" s="238"/>
      <c r="H186" s="238"/>
      <c r="I186" s="238"/>
      <c r="J186" s="238"/>
      <c r="K186" s="238"/>
      <c r="L186" s="241"/>
      <c r="M186" s="242"/>
      <c r="N186" s="243"/>
      <c r="O186" s="244"/>
      <c r="P186" s="244"/>
      <c r="Q186" s="244"/>
      <c r="R186" s="244"/>
      <c r="S186" s="244"/>
      <c r="T186" s="245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T186" s="246" t="s">
        <v>101</v>
      </c>
      <c r="AU186" s="246">
        <v>0</v>
      </c>
      <c r="AY186" s="7" t="s">
        <v>92</v>
      </c>
      <c r="BJ186" s="7">
        <v>0</v>
      </c>
    </row>
    <row r="187" s="14" customFormat="1">
      <c r="B187" s="260"/>
      <c r="C187" s="261" t="s">
        <v>310</v>
      </c>
      <c r="D187" s="261" t="s">
        <v>198</v>
      </c>
      <c r="E187" s="262" t="s">
        <v>311</v>
      </c>
      <c r="F187" s="262" t="s">
        <v>312</v>
      </c>
      <c r="G187" s="263" t="s">
        <v>195</v>
      </c>
      <c r="H187" s="264">
        <v>1</v>
      </c>
      <c r="I187" s="265"/>
      <c r="J187" s="266">
        <f>ROUND(H187*I187,2)</f>
        <v>0</v>
      </c>
      <c r="K187" s="226" t="s">
        <v>100</v>
      </c>
      <c r="L187" s="260"/>
      <c r="M187" s="267"/>
      <c r="N187" s="268" t="s">
        <v>36</v>
      </c>
      <c r="O187" s="269"/>
      <c r="P187" s="269">
        <f>H187*O187</f>
        <v>0</v>
      </c>
      <c r="Q187" s="269">
        <v>0.0015</v>
      </c>
      <c r="R187" s="269">
        <f>H187*Q187</f>
        <v>0.0015</v>
      </c>
      <c r="S187" s="269">
        <v>0</v>
      </c>
      <c r="T187" s="270">
        <f>H187*S187</f>
        <v>0</v>
      </c>
      <c r="U187" s="271"/>
      <c r="AR187" s="14">
        <v>8</v>
      </c>
      <c r="AT187" s="14" t="s">
        <v>198</v>
      </c>
      <c r="AU187" s="14">
        <v>2</v>
      </c>
      <c r="AY187" s="14" t="s">
        <v>92</v>
      </c>
      <c r="BE187" s="14">
        <f>IF(N187="základní",J187,0)</f>
        <v>0</v>
      </c>
      <c r="BF187" s="14">
        <f>IF(N187="snížená",J187,0)</f>
        <v>0</v>
      </c>
      <c r="BG187" s="14">
        <f>IF(N187="zákl. přenesená",J187,0)</f>
        <v>0</v>
      </c>
      <c r="BH187" s="14">
        <f>IF(N187="sníž. přenesená",J187,0)</f>
        <v>0</v>
      </c>
      <c r="BI187" s="14">
        <f>IF(N187="nulová",J187,0)</f>
        <v>0</v>
      </c>
      <c r="BJ187" s="14">
        <v>2</v>
      </c>
    </row>
    <row r="188" s="12" customFormat="1">
      <c r="B188" s="224"/>
      <c r="C188" s="225" t="s">
        <v>313</v>
      </c>
      <c r="D188" s="225" t="s">
        <v>96</v>
      </c>
      <c r="E188" s="226" t="s">
        <v>314</v>
      </c>
      <c r="F188" s="226" t="s">
        <v>315</v>
      </c>
      <c r="G188" s="227" t="s">
        <v>139</v>
      </c>
      <c r="H188" s="228">
        <v>1</v>
      </c>
      <c r="I188" s="229"/>
      <c r="J188" s="230">
        <f>ROUND(H188*I188,2)</f>
        <v>0</v>
      </c>
      <c r="K188" s="226" t="s">
        <v>100</v>
      </c>
      <c r="L188" s="224"/>
      <c r="M188" s="231"/>
      <c r="N188" s="232" t="s">
        <v>36</v>
      </c>
      <c r="O188" s="233"/>
      <c r="P188" s="233">
        <f>H188*O188</f>
        <v>0</v>
      </c>
      <c r="Q188" s="233">
        <v>0.00214</v>
      </c>
      <c r="R188" s="233">
        <f>H188*Q188</f>
        <v>0.00214</v>
      </c>
      <c r="S188" s="233">
        <v>0</v>
      </c>
      <c r="T188" s="234">
        <f>H188*S188</f>
        <v>0</v>
      </c>
      <c r="U188" s="235"/>
      <c r="AR188" s="12">
        <v>4</v>
      </c>
      <c r="AT188" s="12" t="s">
        <v>96</v>
      </c>
      <c r="AU188" s="12">
        <v>2</v>
      </c>
      <c r="AY188" s="12" t="s">
        <v>92</v>
      </c>
      <c r="BE188" s="12">
        <f>IF(N188="základní",J188,0)</f>
        <v>0</v>
      </c>
      <c r="BF188" s="12">
        <f>IF(N188="snížená",J188,0)</f>
        <v>0</v>
      </c>
      <c r="BG188" s="12">
        <f>IF(N188="zákl. přenesená",J188,0)</f>
        <v>0</v>
      </c>
      <c r="BH188" s="12">
        <f>IF(N188="sníž. přenesená",J188,0)</f>
        <v>0</v>
      </c>
      <c r="BI188" s="12">
        <f>IF(N188="nulová",J188,0)</f>
        <v>0</v>
      </c>
      <c r="BJ188" s="12">
        <v>2</v>
      </c>
    </row>
    <row r="189" s="7" customFormat="1">
      <c r="A189" s="236"/>
      <c r="B189" s="237"/>
      <c r="C189" s="238"/>
      <c r="D189" s="239" t="s">
        <v>101</v>
      </c>
      <c r="E189" s="238"/>
      <c r="F189" s="240" t="s">
        <v>316</v>
      </c>
      <c r="G189" s="238"/>
      <c r="H189" s="238"/>
      <c r="I189" s="238"/>
      <c r="J189" s="238"/>
      <c r="K189" s="238"/>
      <c r="L189" s="241"/>
      <c r="M189" s="242"/>
      <c r="N189" s="243"/>
      <c r="O189" s="244"/>
      <c r="P189" s="244"/>
      <c r="Q189" s="244"/>
      <c r="R189" s="244"/>
      <c r="S189" s="244"/>
      <c r="T189" s="245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T189" s="246" t="s">
        <v>101</v>
      </c>
      <c r="AU189" s="246">
        <v>0</v>
      </c>
      <c r="AY189" s="7" t="s">
        <v>92</v>
      </c>
      <c r="BJ189" s="7">
        <v>0</v>
      </c>
    </row>
    <row r="190" s="14" customFormat="1">
      <c r="B190" s="260"/>
      <c r="C190" s="261" t="s">
        <v>317</v>
      </c>
      <c r="D190" s="261" t="s">
        <v>198</v>
      </c>
      <c r="E190" s="262" t="s">
        <v>318</v>
      </c>
      <c r="F190" s="262" t="s">
        <v>319</v>
      </c>
      <c r="G190" s="263" t="s">
        <v>99</v>
      </c>
      <c r="H190" s="264">
        <v>1</v>
      </c>
      <c r="I190" s="265"/>
      <c r="J190" s="266">
        <f>ROUND(H190*I190,2)</f>
        <v>0</v>
      </c>
      <c r="K190" s="226" t="s">
        <v>100</v>
      </c>
      <c r="L190" s="260"/>
      <c r="M190" s="267"/>
      <c r="N190" s="268" t="s">
        <v>36</v>
      </c>
      <c r="O190" s="269"/>
      <c r="P190" s="269">
        <f>H190*O190</f>
        <v>0</v>
      </c>
      <c r="Q190" s="269">
        <v>0.00097999999999999997</v>
      </c>
      <c r="R190" s="269">
        <f>H190*Q190</f>
        <v>0.00097999999999999997</v>
      </c>
      <c r="S190" s="269">
        <v>0</v>
      </c>
      <c r="T190" s="270">
        <f>H190*S190</f>
        <v>0</v>
      </c>
      <c r="U190" s="271"/>
      <c r="AR190" s="14">
        <v>8</v>
      </c>
      <c r="AT190" s="14" t="s">
        <v>198</v>
      </c>
      <c r="AU190" s="14">
        <v>2</v>
      </c>
      <c r="AY190" s="14" t="s">
        <v>92</v>
      </c>
      <c r="BE190" s="14">
        <f>IF(N190="základní",J190,0)</f>
        <v>0</v>
      </c>
      <c r="BF190" s="14">
        <f>IF(N190="snížená",J190,0)</f>
        <v>0</v>
      </c>
      <c r="BG190" s="14">
        <f>IF(N190="zákl. přenesená",J190,0)</f>
        <v>0</v>
      </c>
      <c r="BH190" s="14">
        <f>IF(N190="sníž. přenesená",J190,0)</f>
        <v>0</v>
      </c>
      <c r="BI190" s="14">
        <f>IF(N190="nulová",J190,0)</f>
        <v>0</v>
      </c>
      <c r="BJ190" s="14">
        <v>2</v>
      </c>
    </row>
    <row r="191" s="12" customFormat="1">
      <c r="B191" s="224"/>
      <c r="C191" s="225" t="s">
        <v>320</v>
      </c>
      <c r="D191" s="225" t="s">
        <v>96</v>
      </c>
      <c r="E191" s="226" t="s">
        <v>321</v>
      </c>
      <c r="F191" s="226" t="s">
        <v>322</v>
      </c>
      <c r="G191" s="227" t="s">
        <v>195</v>
      </c>
      <c r="H191" s="228">
        <v>1</v>
      </c>
      <c r="I191" s="229"/>
      <c r="J191" s="230">
        <f>ROUND(H191*I191,2)</f>
        <v>0</v>
      </c>
      <c r="K191" s="226" t="s">
        <v>100</v>
      </c>
      <c r="L191" s="224"/>
      <c r="M191" s="231"/>
      <c r="N191" s="232" t="s">
        <v>36</v>
      </c>
      <c r="O191" s="233"/>
      <c r="P191" s="233">
        <f>H191*O191</f>
        <v>0</v>
      </c>
      <c r="Q191" s="233">
        <v>0.00019000000000000001</v>
      </c>
      <c r="R191" s="233">
        <f>H191*Q191</f>
        <v>0.00019000000000000001</v>
      </c>
      <c r="S191" s="233">
        <v>0</v>
      </c>
      <c r="T191" s="234">
        <f>H191*S191</f>
        <v>0</v>
      </c>
      <c r="U191" s="235"/>
      <c r="AR191" s="12">
        <v>4</v>
      </c>
      <c r="AT191" s="12" t="s">
        <v>96</v>
      </c>
      <c r="AU191" s="12">
        <v>2</v>
      </c>
      <c r="AY191" s="12" t="s">
        <v>92</v>
      </c>
      <c r="BE191" s="12">
        <f>IF(N191="základní",J191,0)</f>
        <v>0</v>
      </c>
      <c r="BF191" s="12">
        <f>IF(N191="snížená",J191,0)</f>
        <v>0</v>
      </c>
      <c r="BG191" s="12">
        <f>IF(N191="zákl. přenesená",J191,0)</f>
        <v>0</v>
      </c>
      <c r="BH191" s="12">
        <f>IF(N191="sníž. přenesená",J191,0)</f>
        <v>0</v>
      </c>
      <c r="BI191" s="12">
        <f>IF(N191="nulová",J191,0)</f>
        <v>0</v>
      </c>
      <c r="BJ191" s="12">
        <v>2</v>
      </c>
    </row>
    <row r="192" s="7" customFormat="1">
      <c r="A192" s="236"/>
      <c r="B192" s="237"/>
      <c r="C192" s="238"/>
      <c r="D192" s="239" t="s">
        <v>101</v>
      </c>
      <c r="E192" s="238"/>
      <c r="F192" s="240" t="s">
        <v>323</v>
      </c>
      <c r="G192" s="238"/>
      <c r="H192" s="238"/>
      <c r="I192" s="238"/>
      <c r="J192" s="238"/>
      <c r="K192" s="238"/>
      <c r="L192" s="241"/>
      <c r="M192" s="242"/>
      <c r="N192" s="243"/>
      <c r="O192" s="244"/>
      <c r="P192" s="244"/>
      <c r="Q192" s="244"/>
      <c r="R192" s="244"/>
      <c r="S192" s="244"/>
      <c r="T192" s="245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T192" s="246" t="s">
        <v>101</v>
      </c>
      <c r="AU192" s="246">
        <v>0</v>
      </c>
      <c r="AY192" s="7" t="s">
        <v>92</v>
      </c>
      <c r="BJ192" s="7">
        <v>0</v>
      </c>
    </row>
    <row r="193" s="14" customFormat="1">
      <c r="B193" s="260"/>
      <c r="C193" s="261" t="s">
        <v>324</v>
      </c>
      <c r="D193" s="261" t="s">
        <v>198</v>
      </c>
      <c r="E193" s="262" t="s">
        <v>325</v>
      </c>
      <c r="F193" s="262" t="s">
        <v>326</v>
      </c>
      <c r="G193" s="263" t="s">
        <v>195</v>
      </c>
      <c r="H193" s="264">
        <v>1</v>
      </c>
      <c r="I193" s="265"/>
      <c r="J193" s="266">
        <f>ROUND(H193*I193,2)</f>
        <v>0</v>
      </c>
      <c r="K193" s="226" t="s">
        <v>16</v>
      </c>
      <c r="L193" s="260"/>
      <c r="M193" s="267"/>
      <c r="N193" s="268" t="s">
        <v>36</v>
      </c>
      <c r="O193" s="269"/>
      <c r="P193" s="269">
        <f>H193*O193</f>
        <v>0</v>
      </c>
      <c r="Q193" s="269">
        <v>0.00089999999999999998</v>
      </c>
      <c r="R193" s="269">
        <f>H193*Q193</f>
        <v>0.00089999999999999998</v>
      </c>
      <c r="S193" s="269">
        <v>0</v>
      </c>
      <c r="T193" s="270">
        <f>H193*S193</f>
        <v>0</v>
      </c>
      <c r="U193" s="271"/>
      <c r="AR193" s="14">
        <v>8</v>
      </c>
      <c r="AT193" s="14" t="s">
        <v>198</v>
      </c>
      <c r="AU193" s="14">
        <v>2</v>
      </c>
      <c r="AY193" s="14" t="s">
        <v>92</v>
      </c>
      <c r="BE193" s="14">
        <f>IF(N193="základní",J193,0)</f>
        <v>0</v>
      </c>
      <c r="BF193" s="14">
        <f>IF(N193="snížená",J193,0)</f>
        <v>0</v>
      </c>
      <c r="BG193" s="14">
        <f>IF(N193="zákl. přenesená",J193,0)</f>
        <v>0</v>
      </c>
      <c r="BH193" s="14">
        <f>IF(N193="sníž. přenesená",J193,0)</f>
        <v>0</v>
      </c>
      <c r="BI193" s="14">
        <f>IF(N193="nulová",J193,0)</f>
        <v>0</v>
      </c>
      <c r="BJ193" s="14">
        <v>2</v>
      </c>
    </row>
    <row r="194" s="12" customFormat="1">
      <c r="B194" s="224"/>
      <c r="C194" s="225" t="s">
        <v>327</v>
      </c>
      <c r="D194" s="225" t="s">
        <v>96</v>
      </c>
      <c r="E194" s="226" t="s">
        <v>328</v>
      </c>
      <c r="F194" s="226" t="s">
        <v>329</v>
      </c>
      <c r="G194" s="227" t="s">
        <v>139</v>
      </c>
      <c r="H194" s="228">
        <v>6</v>
      </c>
      <c r="I194" s="229"/>
      <c r="J194" s="230">
        <f>ROUND(H194*I194,2)</f>
        <v>0</v>
      </c>
      <c r="K194" s="226" t="s">
        <v>100</v>
      </c>
      <c r="L194" s="224"/>
      <c r="M194" s="231"/>
      <c r="N194" s="232" t="s">
        <v>36</v>
      </c>
      <c r="O194" s="233"/>
      <c r="P194" s="233">
        <f>H194*O194</f>
        <v>0</v>
      </c>
      <c r="Q194" s="233">
        <v>0.00025000000000000001</v>
      </c>
      <c r="R194" s="233">
        <f>H194*Q194</f>
        <v>0.0015</v>
      </c>
      <c r="S194" s="233">
        <v>0</v>
      </c>
      <c r="T194" s="234">
        <f>H194*S194</f>
        <v>0</v>
      </c>
      <c r="U194" s="235"/>
      <c r="AR194" s="12">
        <v>4</v>
      </c>
      <c r="AT194" s="12" t="s">
        <v>96</v>
      </c>
      <c r="AU194" s="12">
        <v>2</v>
      </c>
      <c r="AY194" s="12" t="s">
        <v>92</v>
      </c>
      <c r="BE194" s="12">
        <f>IF(N194="základní",J194,0)</f>
        <v>0</v>
      </c>
      <c r="BF194" s="12">
        <f>IF(N194="snížená",J194,0)</f>
        <v>0</v>
      </c>
      <c r="BG194" s="12">
        <f>IF(N194="zákl. přenesená",J194,0)</f>
        <v>0</v>
      </c>
      <c r="BH194" s="12">
        <f>IF(N194="sníž. přenesená",J194,0)</f>
        <v>0</v>
      </c>
      <c r="BI194" s="12">
        <f>IF(N194="nulová",J194,0)</f>
        <v>0</v>
      </c>
      <c r="BJ194" s="12">
        <v>2</v>
      </c>
    </row>
    <row r="195" s="7" customFormat="1">
      <c r="A195" s="236"/>
      <c r="B195" s="237"/>
      <c r="C195" s="238"/>
      <c r="D195" s="239" t="s">
        <v>101</v>
      </c>
      <c r="E195" s="238"/>
      <c r="F195" s="240" t="s">
        <v>330</v>
      </c>
      <c r="G195" s="238"/>
      <c r="H195" s="238"/>
      <c r="I195" s="238"/>
      <c r="J195" s="238"/>
      <c r="K195" s="238"/>
      <c r="L195" s="241"/>
      <c r="M195" s="242"/>
      <c r="N195" s="243"/>
      <c r="O195" s="244"/>
      <c r="P195" s="244"/>
      <c r="Q195" s="244"/>
      <c r="R195" s="244"/>
      <c r="S195" s="244"/>
      <c r="T195" s="245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T195" s="246" t="s">
        <v>101</v>
      </c>
      <c r="AU195" s="246">
        <v>0</v>
      </c>
      <c r="AY195" s="7" t="s">
        <v>92</v>
      </c>
      <c r="BJ195" s="7">
        <v>0</v>
      </c>
    </row>
    <row r="196" s="12" customFormat="1">
      <c r="B196" s="224"/>
      <c r="C196" s="225" t="s">
        <v>331</v>
      </c>
      <c r="D196" s="225" t="s">
        <v>96</v>
      </c>
      <c r="E196" s="226" t="s">
        <v>332</v>
      </c>
      <c r="F196" s="226" t="s">
        <v>333</v>
      </c>
      <c r="G196" s="227" t="s">
        <v>195</v>
      </c>
      <c r="H196" s="228">
        <v>1</v>
      </c>
      <c r="I196" s="229"/>
      <c r="J196" s="230">
        <f>ROUND(H196*I196,2)</f>
        <v>0</v>
      </c>
      <c r="K196" s="226" t="s">
        <v>100</v>
      </c>
      <c r="L196" s="224"/>
      <c r="M196" s="231"/>
      <c r="N196" s="232" t="s">
        <v>36</v>
      </c>
      <c r="O196" s="233"/>
      <c r="P196" s="233">
        <f>H196*O196</f>
        <v>0</v>
      </c>
      <c r="Q196" s="233">
        <v>0.00059999999999999995</v>
      </c>
      <c r="R196" s="233">
        <f>H196*Q196</f>
        <v>0.00059999999999999995</v>
      </c>
      <c r="S196" s="233">
        <v>0</v>
      </c>
      <c r="T196" s="234">
        <f>H196*S196</f>
        <v>0</v>
      </c>
      <c r="U196" s="235"/>
      <c r="AR196" s="12">
        <v>4</v>
      </c>
      <c r="AT196" s="12" t="s">
        <v>96</v>
      </c>
      <c r="AU196" s="12">
        <v>2</v>
      </c>
      <c r="AY196" s="12" t="s">
        <v>92</v>
      </c>
      <c r="BE196" s="12">
        <f>IF(N196="základní",J196,0)</f>
        <v>0</v>
      </c>
      <c r="BF196" s="12">
        <f>IF(N196="snížená",J196,0)</f>
        <v>0</v>
      </c>
      <c r="BG196" s="12">
        <f>IF(N196="zákl. přenesená",J196,0)</f>
        <v>0</v>
      </c>
      <c r="BH196" s="12">
        <f>IF(N196="sníž. přenesená",J196,0)</f>
        <v>0</v>
      </c>
      <c r="BI196" s="12">
        <f>IF(N196="nulová",J196,0)</f>
        <v>0</v>
      </c>
      <c r="BJ196" s="12">
        <v>2</v>
      </c>
    </row>
    <row r="197" s="7" customFormat="1">
      <c r="A197" s="236"/>
      <c r="B197" s="237"/>
      <c r="C197" s="238"/>
      <c r="D197" s="239" t="s">
        <v>101</v>
      </c>
      <c r="E197" s="238"/>
      <c r="F197" s="240" t="s">
        <v>334</v>
      </c>
      <c r="G197" s="238"/>
      <c r="H197" s="238"/>
      <c r="I197" s="238"/>
      <c r="J197" s="238"/>
      <c r="K197" s="238"/>
      <c r="L197" s="241"/>
      <c r="M197" s="242"/>
      <c r="N197" s="243"/>
      <c r="O197" s="244"/>
      <c r="P197" s="244"/>
      <c r="Q197" s="244"/>
      <c r="R197" s="244"/>
      <c r="S197" s="244"/>
      <c r="T197" s="245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T197" s="246" t="s">
        <v>101</v>
      </c>
      <c r="AU197" s="246">
        <v>0</v>
      </c>
      <c r="AY197" s="7" t="s">
        <v>92</v>
      </c>
      <c r="BJ197" s="7">
        <v>0</v>
      </c>
    </row>
    <row r="198" s="12" customFormat="1" ht="24">
      <c r="B198" s="224"/>
      <c r="C198" s="225" t="s">
        <v>335</v>
      </c>
      <c r="D198" s="225" t="s">
        <v>96</v>
      </c>
      <c r="E198" s="226" t="s">
        <v>336</v>
      </c>
      <c r="F198" s="226" t="s">
        <v>337</v>
      </c>
      <c r="G198" s="227" t="s">
        <v>218</v>
      </c>
      <c r="H198" s="272"/>
      <c r="I198" s="229"/>
      <c r="J198" s="230">
        <f>ROUND(H198*I198,2)</f>
        <v>0</v>
      </c>
      <c r="K198" s="226" t="s">
        <v>100</v>
      </c>
      <c r="L198" s="224"/>
      <c r="M198" s="231"/>
      <c r="N198" s="232" t="s">
        <v>36</v>
      </c>
      <c r="O198" s="233"/>
      <c r="P198" s="233">
        <f>H198*O198</f>
        <v>0</v>
      </c>
      <c r="Q198" s="233">
        <v>0</v>
      </c>
      <c r="R198" s="233">
        <f>H198*Q198</f>
        <v>0</v>
      </c>
      <c r="S198" s="233">
        <v>0</v>
      </c>
      <c r="T198" s="234">
        <f>H198*S198</f>
        <v>0</v>
      </c>
      <c r="U198" s="235"/>
      <c r="AR198" s="12">
        <v>4</v>
      </c>
      <c r="AT198" s="12" t="s">
        <v>96</v>
      </c>
      <c r="AU198" s="12">
        <v>2</v>
      </c>
      <c r="AY198" s="12" t="s">
        <v>92</v>
      </c>
      <c r="BE198" s="12">
        <f>IF(N198="základní",J198,0)</f>
        <v>0</v>
      </c>
      <c r="BF198" s="12">
        <f>IF(N198="snížená",J198,0)</f>
        <v>0</v>
      </c>
      <c r="BG198" s="12">
        <f>IF(N198="zákl. přenesená",J198,0)</f>
        <v>0</v>
      </c>
      <c r="BH198" s="12">
        <f>IF(N198="sníž. přenesená",J198,0)</f>
        <v>0</v>
      </c>
      <c r="BI198" s="12">
        <f>IF(N198="nulová",J198,0)</f>
        <v>0</v>
      </c>
      <c r="BJ198" s="12">
        <v>2</v>
      </c>
    </row>
    <row r="199" s="7" customFormat="1">
      <c r="A199" s="236"/>
      <c r="B199" s="237"/>
      <c r="C199" s="238"/>
      <c r="D199" s="239" t="s">
        <v>101</v>
      </c>
      <c r="E199" s="238"/>
      <c r="F199" s="240" t="s">
        <v>338</v>
      </c>
      <c r="G199" s="238"/>
      <c r="H199" s="238"/>
      <c r="I199" s="238"/>
      <c r="J199" s="238"/>
      <c r="K199" s="238"/>
      <c r="L199" s="241"/>
      <c r="M199" s="242"/>
      <c r="N199" s="243"/>
      <c r="O199" s="244"/>
      <c r="P199" s="244"/>
      <c r="Q199" s="244"/>
      <c r="R199" s="244"/>
      <c r="S199" s="244"/>
      <c r="T199" s="245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T199" s="246" t="s">
        <v>101</v>
      </c>
      <c r="AU199" s="246">
        <v>0</v>
      </c>
      <c r="AY199" s="7" t="s">
        <v>92</v>
      </c>
      <c r="BJ199" s="7">
        <v>0</v>
      </c>
    </row>
    <row r="200" s="11" customFormat="1" ht="23.1" customHeight="1">
      <c r="B200" s="215"/>
      <c r="C200" s="216"/>
      <c r="D200" s="205" t="s">
        <v>62</v>
      </c>
      <c r="E200" s="217" t="s">
        <v>339</v>
      </c>
      <c r="F200" s="218" t="s">
        <v>340</v>
      </c>
      <c r="G200" s="219"/>
      <c r="H200" s="220"/>
      <c r="I200" s="221"/>
      <c r="J200" s="221">
        <f>J201 + J202 + J203 + J206 + J208 + J209 + J210 + J211 + J212 + J213</f>
        <v>0</v>
      </c>
      <c r="K200" s="218"/>
      <c r="L200" s="215"/>
      <c r="M200" s="222"/>
      <c r="N200" s="211"/>
      <c r="O200" s="212"/>
      <c r="P200" s="212">
        <f>P201 + P202 + P203 + P206 + P208 + P209 + P210 + P211 + P212 + P213</f>
        <v>0</v>
      </c>
      <c r="Q200" s="212"/>
      <c r="R200" s="212">
        <f>R201 + R202 + R203 + R206 + R208 + R209 + R210 + R211 + R212 + R213</f>
        <v>0.22532999999999997</v>
      </c>
      <c r="S200" s="212"/>
      <c r="T200" s="213">
        <f>T201 + T202 + T203 + T206 + T208 + T209 + T210 + T211 + T212 + T213</f>
        <v>0.22625000000000001</v>
      </c>
      <c r="U200" s="223"/>
      <c r="AR200" s="11">
        <v>1</v>
      </c>
      <c r="AT200" s="11" t="s">
        <v>62</v>
      </c>
      <c r="AU200" s="11">
        <v>1</v>
      </c>
      <c r="AY200" s="11" t="s">
        <v>92</v>
      </c>
      <c r="BJ200" s="11">
        <v>0</v>
      </c>
    </row>
    <row r="201" s="12" customFormat="1">
      <c r="B201" s="224"/>
      <c r="C201" s="225" t="s">
        <v>341</v>
      </c>
      <c r="D201" s="225" t="s">
        <v>96</v>
      </c>
      <c r="E201" s="226" t="s">
        <v>342</v>
      </c>
      <c r="F201" s="226" t="s">
        <v>343</v>
      </c>
      <c r="G201" s="227" t="s">
        <v>195</v>
      </c>
      <c r="H201" s="228">
        <v>1</v>
      </c>
      <c r="I201" s="229"/>
      <c r="J201" s="230">
        <f>ROUND(H201*I201,2)</f>
        <v>0</v>
      </c>
      <c r="K201" s="226" t="s">
        <v>16</v>
      </c>
      <c r="L201" s="224"/>
      <c r="M201" s="231"/>
      <c r="N201" s="232" t="s">
        <v>36</v>
      </c>
      <c r="O201" s="233"/>
      <c r="P201" s="233">
        <f>H201*O201</f>
        <v>0</v>
      </c>
      <c r="Q201" s="233">
        <v>0.00017000000000000001</v>
      </c>
      <c r="R201" s="233">
        <f>H201*Q201</f>
        <v>0.00017000000000000001</v>
      </c>
      <c r="S201" s="233">
        <v>0.22625000000000001</v>
      </c>
      <c r="T201" s="234">
        <f>H201*S201</f>
        <v>0.22625000000000001</v>
      </c>
      <c r="U201" s="235"/>
      <c r="AR201" s="12">
        <v>4</v>
      </c>
      <c r="AT201" s="12" t="s">
        <v>96</v>
      </c>
      <c r="AU201" s="12">
        <v>2</v>
      </c>
      <c r="AY201" s="12" t="s">
        <v>92</v>
      </c>
      <c r="BE201" s="12">
        <f>IF(N201="základní",J201,0)</f>
        <v>0</v>
      </c>
      <c r="BF201" s="12">
        <f>IF(N201="snížená",J201,0)</f>
        <v>0</v>
      </c>
      <c r="BG201" s="12">
        <f>IF(N201="zákl. přenesená",J201,0)</f>
        <v>0</v>
      </c>
      <c r="BH201" s="12">
        <f>IF(N201="sníž. přenesená",J201,0)</f>
        <v>0</v>
      </c>
      <c r="BI201" s="12">
        <f>IF(N201="nulová",J201,0)</f>
        <v>0</v>
      </c>
      <c r="BJ201" s="12">
        <v>2</v>
      </c>
    </row>
    <row r="202" s="12" customFormat="1" ht="24">
      <c r="B202" s="224"/>
      <c r="C202" s="225" t="s">
        <v>344</v>
      </c>
      <c r="D202" s="225" t="s">
        <v>96</v>
      </c>
      <c r="E202" s="226" t="s">
        <v>345</v>
      </c>
      <c r="F202" s="226" t="s">
        <v>346</v>
      </c>
      <c r="G202" s="227" t="s">
        <v>139</v>
      </c>
      <c r="H202" s="228">
        <v>1</v>
      </c>
      <c r="I202" s="229"/>
      <c r="J202" s="230">
        <f>ROUND(H202*I202,2)</f>
        <v>0</v>
      </c>
      <c r="K202" s="226"/>
      <c r="L202" s="224"/>
      <c r="M202" s="231"/>
      <c r="N202" s="232" t="s">
        <v>36</v>
      </c>
      <c r="O202" s="233"/>
      <c r="P202" s="233">
        <f>H202*O202</f>
        <v>0</v>
      </c>
      <c r="Q202" s="233">
        <v>0.046519999999999999</v>
      </c>
      <c r="R202" s="233">
        <f>H202*Q202</f>
        <v>0.046519999999999999</v>
      </c>
      <c r="S202" s="233">
        <v>0</v>
      </c>
      <c r="T202" s="234">
        <f>H202*S202</f>
        <v>0</v>
      </c>
      <c r="U202" s="235"/>
      <c r="AR202" s="12">
        <v>4</v>
      </c>
      <c r="AT202" s="12" t="s">
        <v>96</v>
      </c>
      <c r="AU202" s="12">
        <v>2</v>
      </c>
      <c r="AY202" s="12" t="s">
        <v>92</v>
      </c>
      <c r="BE202" s="12">
        <f>IF(N202="základní",J202,0)</f>
        <v>0</v>
      </c>
      <c r="BF202" s="12">
        <f>IF(N202="snížená",J202,0)</f>
        <v>0</v>
      </c>
      <c r="BG202" s="12">
        <f>IF(N202="zákl. přenesená",J202,0)</f>
        <v>0</v>
      </c>
      <c r="BH202" s="12">
        <f>IF(N202="sníž. přenesená",J202,0)</f>
        <v>0</v>
      </c>
      <c r="BI202" s="12">
        <f>IF(N202="nulová",J202,0)</f>
        <v>0</v>
      </c>
      <c r="BJ202" s="12">
        <v>2</v>
      </c>
    </row>
    <row r="203" s="12" customFormat="1">
      <c r="B203" s="224"/>
      <c r="C203" s="225" t="s">
        <v>347</v>
      </c>
      <c r="D203" s="225" t="s">
        <v>96</v>
      </c>
      <c r="E203" s="226" t="s">
        <v>348</v>
      </c>
      <c r="F203" s="226" t="s">
        <v>349</v>
      </c>
      <c r="G203" s="227" t="s">
        <v>134</v>
      </c>
      <c r="H203" s="228">
        <v>43</v>
      </c>
      <c r="I203" s="229"/>
      <c r="J203" s="230">
        <f>ROUND(H203*I203,2)</f>
        <v>0</v>
      </c>
      <c r="K203" s="226" t="s">
        <v>100</v>
      </c>
      <c r="L203" s="224"/>
      <c r="M203" s="231"/>
      <c r="N203" s="232" t="s">
        <v>36</v>
      </c>
      <c r="O203" s="233"/>
      <c r="P203" s="233">
        <f>H203*O203</f>
        <v>0</v>
      </c>
      <c r="Q203" s="233">
        <v>0.0012600000000000001</v>
      </c>
      <c r="R203" s="233">
        <f>H203*Q203</f>
        <v>0.054179999999999999</v>
      </c>
      <c r="S203" s="233">
        <v>0</v>
      </c>
      <c r="T203" s="234">
        <f>H203*S203</f>
        <v>0</v>
      </c>
      <c r="U203" s="235"/>
      <c r="AR203" s="12">
        <v>16</v>
      </c>
      <c r="AT203" s="12" t="s">
        <v>96</v>
      </c>
      <c r="AU203" s="12">
        <v>2</v>
      </c>
      <c r="AY203" s="12" t="s">
        <v>92</v>
      </c>
      <c r="BE203" s="12">
        <f>IF(N203="základní",J203,0)</f>
        <v>0</v>
      </c>
      <c r="BF203" s="12">
        <f>IF(N203="snížená",J203,0)</f>
        <v>0</v>
      </c>
      <c r="BG203" s="12">
        <f>IF(N203="zákl. přenesená",J203,0)</f>
        <v>0</v>
      </c>
      <c r="BH203" s="12">
        <f>IF(N203="sníž. přenesená",J203,0)</f>
        <v>0</v>
      </c>
      <c r="BI203" s="12">
        <f>IF(N203="nulová",J203,0)</f>
        <v>0</v>
      </c>
      <c r="BJ203" s="12">
        <v>2</v>
      </c>
    </row>
    <row r="204" s="7" customFormat="1">
      <c r="A204" s="236"/>
      <c r="B204" s="237"/>
      <c r="C204" s="238"/>
      <c r="D204" s="239" t="s">
        <v>101</v>
      </c>
      <c r="E204" s="238"/>
      <c r="F204" s="240" t="s">
        <v>350</v>
      </c>
      <c r="G204" s="238"/>
      <c r="H204" s="238"/>
      <c r="I204" s="238"/>
      <c r="J204" s="238"/>
      <c r="K204" s="238"/>
      <c r="L204" s="241"/>
      <c r="M204" s="242"/>
      <c r="N204" s="243"/>
      <c r="O204" s="244"/>
      <c r="P204" s="244"/>
      <c r="Q204" s="244"/>
      <c r="R204" s="244"/>
      <c r="S204" s="244"/>
      <c r="T204" s="245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T204" s="246" t="s">
        <v>101</v>
      </c>
      <c r="AU204" s="246">
        <v>0</v>
      </c>
      <c r="AY204" s="7" t="s">
        <v>92</v>
      </c>
      <c r="BJ204" s="7">
        <v>0</v>
      </c>
    </row>
    <row r="205" s="13" customFormat="1" ht="12">
      <c r="B205" s="247"/>
      <c r="C205" s="248"/>
      <c r="D205" s="249" t="s">
        <v>153</v>
      </c>
      <c r="E205" s="250"/>
      <c r="F205" s="251" t="s">
        <v>351</v>
      </c>
      <c r="G205" s="252"/>
      <c r="H205" s="253">
        <v>43</v>
      </c>
      <c r="I205" s="254"/>
      <c r="J205" s="254"/>
      <c r="K205" s="255"/>
      <c r="L205" s="247"/>
      <c r="M205" s="256"/>
      <c r="N205" s="255"/>
      <c r="O205" s="257"/>
      <c r="P205" s="257"/>
      <c r="Q205" s="257"/>
      <c r="R205" s="257"/>
      <c r="S205" s="257"/>
      <c r="T205" s="258"/>
      <c r="U205" s="259"/>
      <c r="AT205" s="13" t="s">
        <v>153</v>
      </c>
      <c r="AU205" s="13">
        <v>0</v>
      </c>
      <c r="AV205" s="13">
        <v>2</v>
      </c>
      <c r="AW205" s="13" t="b">
        <v>1</v>
      </c>
      <c r="AX205" s="13" t="b">
        <v>1</v>
      </c>
      <c r="AY205" s="13" t="s">
        <v>92</v>
      </c>
      <c r="BJ205" s="13">
        <v>0</v>
      </c>
    </row>
    <row r="206" s="12" customFormat="1">
      <c r="B206" s="224"/>
      <c r="C206" s="225" t="s">
        <v>352</v>
      </c>
      <c r="D206" s="225" t="s">
        <v>96</v>
      </c>
      <c r="E206" s="226" t="s">
        <v>353</v>
      </c>
      <c r="F206" s="226" t="s">
        <v>354</v>
      </c>
      <c r="G206" s="227" t="s">
        <v>134</v>
      </c>
      <c r="H206" s="228">
        <v>43</v>
      </c>
      <c r="I206" s="229"/>
      <c r="J206" s="230">
        <f>ROUND(H206*I206,2)</f>
        <v>0</v>
      </c>
      <c r="K206" s="226" t="s">
        <v>100</v>
      </c>
      <c r="L206" s="224"/>
      <c r="M206" s="231"/>
      <c r="N206" s="232" t="s">
        <v>36</v>
      </c>
      <c r="O206" s="233"/>
      <c r="P206" s="233">
        <f>H206*O206</f>
        <v>0</v>
      </c>
      <c r="Q206" s="233">
        <v>0</v>
      </c>
      <c r="R206" s="233">
        <f>H206*Q206</f>
        <v>0</v>
      </c>
      <c r="S206" s="233">
        <v>0</v>
      </c>
      <c r="T206" s="234">
        <f>H206*S206</f>
        <v>0</v>
      </c>
      <c r="U206" s="235"/>
      <c r="AR206" s="12">
        <v>4</v>
      </c>
      <c r="AT206" s="12" t="s">
        <v>96</v>
      </c>
      <c r="AU206" s="12">
        <v>2</v>
      </c>
      <c r="AY206" s="12" t="s">
        <v>92</v>
      </c>
      <c r="BE206" s="12">
        <f>IF(N206="základní",J206,0)</f>
        <v>0</v>
      </c>
      <c r="BF206" s="12">
        <f>IF(N206="snížená",J206,0)</f>
        <v>0</v>
      </c>
      <c r="BG206" s="12">
        <f>IF(N206="zákl. přenesená",J206,0)</f>
        <v>0</v>
      </c>
      <c r="BH206" s="12">
        <f>IF(N206="sníž. přenesená",J206,0)</f>
        <v>0</v>
      </c>
      <c r="BI206" s="12">
        <f>IF(N206="nulová",J206,0)</f>
        <v>0</v>
      </c>
      <c r="BJ206" s="12">
        <v>2</v>
      </c>
    </row>
    <row r="207" s="7" customFormat="1">
      <c r="A207" s="236"/>
      <c r="B207" s="237"/>
      <c r="C207" s="238"/>
      <c r="D207" s="239" t="s">
        <v>101</v>
      </c>
      <c r="E207" s="238"/>
      <c r="F207" s="240" t="s">
        <v>355</v>
      </c>
      <c r="G207" s="238"/>
      <c r="H207" s="238"/>
      <c r="I207" s="238"/>
      <c r="J207" s="238"/>
      <c r="K207" s="238"/>
      <c r="L207" s="241"/>
      <c r="M207" s="242"/>
      <c r="N207" s="243"/>
      <c r="O207" s="244"/>
      <c r="P207" s="244"/>
      <c r="Q207" s="244"/>
      <c r="R207" s="244"/>
      <c r="S207" s="244"/>
      <c r="T207" s="245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T207" s="246" t="s">
        <v>101</v>
      </c>
      <c r="AU207" s="246">
        <v>0</v>
      </c>
      <c r="AY207" s="7" t="s">
        <v>92</v>
      </c>
      <c r="BJ207" s="7">
        <v>0</v>
      </c>
    </row>
    <row r="208" s="12" customFormat="1">
      <c r="B208" s="224"/>
      <c r="C208" s="225" t="s">
        <v>356</v>
      </c>
      <c r="D208" s="225" t="s">
        <v>96</v>
      </c>
      <c r="E208" s="226" t="s">
        <v>357</v>
      </c>
      <c r="F208" s="226" t="s">
        <v>358</v>
      </c>
      <c r="G208" s="227" t="s">
        <v>195</v>
      </c>
      <c r="H208" s="228">
        <v>4</v>
      </c>
      <c r="I208" s="229"/>
      <c r="J208" s="230">
        <f>ROUND(H208*I208,2)</f>
        <v>0</v>
      </c>
      <c r="K208" s="226"/>
      <c r="L208" s="224"/>
      <c r="M208" s="231"/>
      <c r="N208" s="232" t="s">
        <v>36</v>
      </c>
      <c r="O208" s="233"/>
      <c r="P208" s="233">
        <f>H208*O208</f>
        <v>0</v>
      </c>
      <c r="Q208" s="233">
        <v>0</v>
      </c>
      <c r="R208" s="233">
        <f>H208*Q208</f>
        <v>0</v>
      </c>
      <c r="S208" s="233">
        <v>0</v>
      </c>
      <c r="T208" s="234">
        <f>H208*S208</f>
        <v>0</v>
      </c>
      <c r="U208" s="235"/>
      <c r="AR208" s="12">
        <v>4</v>
      </c>
      <c r="AT208" s="12" t="s">
        <v>96</v>
      </c>
      <c r="AU208" s="12">
        <v>2</v>
      </c>
      <c r="AY208" s="12" t="s">
        <v>92</v>
      </c>
      <c r="BE208" s="12">
        <f>IF(N208="základní",J208,0)</f>
        <v>0</v>
      </c>
      <c r="BF208" s="12">
        <f>IF(N208="snížená",J208,0)</f>
        <v>0</v>
      </c>
      <c r="BG208" s="12">
        <f>IF(N208="zákl. přenesená",J208,0)</f>
        <v>0</v>
      </c>
      <c r="BH208" s="12">
        <f>IF(N208="sníž. přenesená",J208,0)</f>
        <v>0</v>
      </c>
      <c r="BI208" s="12">
        <f>IF(N208="nulová",J208,0)</f>
        <v>0</v>
      </c>
      <c r="BJ208" s="12">
        <v>2</v>
      </c>
    </row>
    <row r="209" s="14" customFormat="1">
      <c r="B209" s="260"/>
      <c r="C209" s="261" t="s">
        <v>359</v>
      </c>
      <c r="D209" s="261" t="s">
        <v>198</v>
      </c>
      <c r="E209" s="262" t="s">
        <v>360</v>
      </c>
      <c r="F209" s="262" t="s">
        <v>361</v>
      </c>
      <c r="G209" s="263" t="s">
        <v>195</v>
      </c>
      <c r="H209" s="264">
        <v>4</v>
      </c>
      <c r="I209" s="265"/>
      <c r="J209" s="266">
        <f>ROUND(H209*I209,2)</f>
        <v>0</v>
      </c>
      <c r="K209" s="226"/>
      <c r="L209" s="260"/>
      <c r="M209" s="267"/>
      <c r="N209" s="268" t="s">
        <v>36</v>
      </c>
      <c r="O209" s="269"/>
      <c r="P209" s="269">
        <f>H209*O209</f>
        <v>0</v>
      </c>
      <c r="Q209" s="269">
        <v>0.00020000000000000001</v>
      </c>
      <c r="R209" s="269">
        <f>H209*Q209</f>
        <v>0.00080000000000000004</v>
      </c>
      <c r="S209" s="269">
        <v>0</v>
      </c>
      <c r="T209" s="270">
        <f>H209*S209</f>
        <v>0</v>
      </c>
      <c r="U209" s="271"/>
      <c r="AR209" s="14">
        <v>8</v>
      </c>
      <c r="AT209" s="14" t="s">
        <v>198</v>
      </c>
      <c r="AU209" s="14">
        <v>2</v>
      </c>
      <c r="AY209" s="14" t="s">
        <v>92</v>
      </c>
      <c r="BE209" s="14">
        <f>IF(N209="základní",J209,0)</f>
        <v>0</v>
      </c>
      <c r="BF209" s="14">
        <f>IF(N209="snížená",J209,0)</f>
        <v>0</v>
      </c>
      <c r="BG209" s="14">
        <f>IF(N209="zákl. přenesená",J209,0)</f>
        <v>0</v>
      </c>
      <c r="BH209" s="14">
        <f>IF(N209="sníž. přenesená",J209,0)</f>
        <v>0</v>
      </c>
      <c r="BI209" s="14">
        <f>IF(N209="nulová",J209,0)</f>
        <v>0</v>
      </c>
      <c r="BJ209" s="14">
        <v>2</v>
      </c>
    </row>
    <row r="210" s="12" customFormat="1">
      <c r="B210" s="224"/>
      <c r="C210" s="225" t="s">
        <v>362</v>
      </c>
      <c r="D210" s="225" t="s">
        <v>96</v>
      </c>
      <c r="E210" s="226" t="s">
        <v>363</v>
      </c>
      <c r="F210" s="226" t="s">
        <v>364</v>
      </c>
      <c r="G210" s="227" t="s">
        <v>289</v>
      </c>
      <c r="H210" s="228">
        <v>1</v>
      </c>
      <c r="I210" s="229"/>
      <c r="J210" s="230">
        <f>ROUND(H210*I210,2)</f>
        <v>0</v>
      </c>
      <c r="K210" s="226"/>
      <c r="L210" s="224"/>
      <c r="M210" s="231"/>
      <c r="N210" s="232" t="s">
        <v>36</v>
      </c>
      <c r="O210" s="233"/>
      <c r="P210" s="233">
        <f>H210*O210</f>
        <v>0</v>
      </c>
      <c r="Q210" s="233">
        <v>0</v>
      </c>
      <c r="R210" s="233">
        <f>H210*Q210</f>
        <v>0</v>
      </c>
      <c r="S210" s="233">
        <v>0</v>
      </c>
      <c r="T210" s="234">
        <f>H210*S210</f>
        <v>0</v>
      </c>
      <c r="U210" s="235"/>
      <c r="AR210" s="12">
        <v>4</v>
      </c>
      <c r="AT210" s="12" t="s">
        <v>96</v>
      </c>
      <c r="AU210" s="12">
        <v>2</v>
      </c>
      <c r="AY210" s="12" t="s">
        <v>92</v>
      </c>
      <c r="BE210" s="12">
        <f>IF(N210="základní",J210,0)</f>
        <v>0</v>
      </c>
      <c r="BF210" s="12">
        <f>IF(N210="snížená",J210,0)</f>
        <v>0</v>
      </c>
      <c r="BG210" s="12">
        <f>IF(N210="zákl. přenesená",J210,0)</f>
        <v>0</v>
      </c>
      <c r="BH210" s="12">
        <f>IF(N210="sníž. přenesená",J210,0)</f>
        <v>0</v>
      </c>
      <c r="BI210" s="12">
        <f>IF(N210="nulová",J210,0)</f>
        <v>0</v>
      </c>
      <c r="BJ210" s="12">
        <v>2</v>
      </c>
    </row>
    <row r="211" s="12" customFormat="1">
      <c r="B211" s="224"/>
      <c r="C211" s="225" t="s">
        <v>365</v>
      </c>
      <c r="D211" s="225" t="s">
        <v>96</v>
      </c>
      <c r="E211" s="226" t="s">
        <v>366</v>
      </c>
      <c r="F211" s="226" t="s">
        <v>367</v>
      </c>
      <c r="G211" s="227" t="s">
        <v>195</v>
      </c>
      <c r="H211" s="228">
        <v>1</v>
      </c>
      <c r="I211" s="229"/>
      <c r="J211" s="230">
        <f>ROUND(H211*I211,2)</f>
        <v>0</v>
      </c>
      <c r="K211" s="226"/>
      <c r="L211" s="224"/>
      <c r="M211" s="231"/>
      <c r="N211" s="232" t="s">
        <v>36</v>
      </c>
      <c r="O211" s="233"/>
      <c r="P211" s="233">
        <f>H211*O211</f>
        <v>0</v>
      </c>
      <c r="Q211" s="233">
        <v>0.00062</v>
      </c>
      <c r="R211" s="233">
        <f>H211*Q211</f>
        <v>0.00062</v>
      </c>
      <c r="S211" s="233">
        <v>0</v>
      </c>
      <c r="T211" s="234">
        <f>H211*S211</f>
        <v>0</v>
      </c>
      <c r="U211" s="235"/>
      <c r="AR211" s="12">
        <v>4</v>
      </c>
      <c r="AT211" s="12" t="s">
        <v>96</v>
      </c>
      <c r="AU211" s="12">
        <v>2</v>
      </c>
      <c r="AY211" s="12" t="s">
        <v>92</v>
      </c>
      <c r="BE211" s="12">
        <f>IF(N211="základní",J211,0)</f>
        <v>0</v>
      </c>
      <c r="BF211" s="12">
        <f>IF(N211="snížená",J211,0)</f>
        <v>0</v>
      </c>
      <c r="BG211" s="12">
        <f>IF(N211="zákl. přenesená",J211,0)</f>
        <v>0</v>
      </c>
      <c r="BH211" s="12">
        <f>IF(N211="sníž. přenesená",J211,0)</f>
        <v>0</v>
      </c>
      <c r="BI211" s="12">
        <f>IF(N211="nulová",J211,0)</f>
        <v>0</v>
      </c>
      <c r="BJ211" s="12">
        <v>2</v>
      </c>
    </row>
    <row r="212" s="12" customFormat="1">
      <c r="B212" s="224"/>
      <c r="C212" s="225" t="s">
        <v>368</v>
      </c>
      <c r="D212" s="225" t="s">
        <v>96</v>
      </c>
      <c r="E212" s="226" t="s">
        <v>369</v>
      </c>
      <c r="F212" s="226" t="s">
        <v>370</v>
      </c>
      <c r="G212" s="227" t="s">
        <v>195</v>
      </c>
      <c r="H212" s="228">
        <v>4</v>
      </c>
      <c r="I212" s="229"/>
      <c r="J212" s="230">
        <f>ROUND(H212*I212,2)</f>
        <v>0</v>
      </c>
      <c r="K212" s="226" t="s">
        <v>16</v>
      </c>
      <c r="L212" s="224"/>
      <c r="M212" s="231"/>
      <c r="N212" s="232" t="s">
        <v>36</v>
      </c>
      <c r="O212" s="233"/>
      <c r="P212" s="233">
        <f>H212*O212</f>
        <v>0</v>
      </c>
      <c r="Q212" s="233">
        <v>0.030759999999999999</v>
      </c>
      <c r="R212" s="233">
        <f>H212*Q212</f>
        <v>0.12304</v>
      </c>
      <c r="S212" s="233">
        <v>0</v>
      </c>
      <c r="T212" s="234">
        <f>H212*S212</f>
        <v>0</v>
      </c>
      <c r="U212" s="235"/>
      <c r="AR212" s="12">
        <v>16</v>
      </c>
      <c r="AT212" s="12" t="s">
        <v>96</v>
      </c>
      <c r="AU212" s="12">
        <v>2</v>
      </c>
      <c r="AY212" s="12" t="s">
        <v>92</v>
      </c>
      <c r="BE212" s="12">
        <f>IF(N212="základní",J212,0)</f>
        <v>0</v>
      </c>
      <c r="BF212" s="12">
        <f>IF(N212="snížená",J212,0)</f>
        <v>0</v>
      </c>
      <c r="BG212" s="12">
        <f>IF(N212="zákl. přenesená",J212,0)</f>
        <v>0</v>
      </c>
      <c r="BH212" s="12">
        <f>IF(N212="sníž. přenesená",J212,0)</f>
        <v>0</v>
      </c>
      <c r="BI212" s="12">
        <f>IF(N212="nulová",J212,0)</f>
        <v>0</v>
      </c>
      <c r="BJ212" s="12">
        <v>2</v>
      </c>
    </row>
    <row r="213" s="12" customFormat="1" ht="24">
      <c r="B213" s="224"/>
      <c r="C213" s="225" t="s">
        <v>371</v>
      </c>
      <c r="D213" s="225" t="s">
        <v>96</v>
      </c>
      <c r="E213" s="226" t="s">
        <v>372</v>
      </c>
      <c r="F213" s="226" t="s">
        <v>373</v>
      </c>
      <c r="G213" s="227" t="s">
        <v>218</v>
      </c>
      <c r="H213" s="272"/>
      <c r="I213" s="229"/>
      <c r="J213" s="230">
        <f>ROUND(H213*I213,2)</f>
        <v>0</v>
      </c>
      <c r="K213" s="226" t="s">
        <v>100</v>
      </c>
      <c r="L213" s="224"/>
      <c r="M213" s="231"/>
      <c r="N213" s="232" t="s">
        <v>36</v>
      </c>
      <c r="O213" s="233"/>
      <c r="P213" s="233">
        <f>H213*O213</f>
        <v>0</v>
      </c>
      <c r="Q213" s="233">
        <v>0</v>
      </c>
      <c r="R213" s="233">
        <f>H213*Q213</f>
        <v>0</v>
      </c>
      <c r="S213" s="233">
        <v>0</v>
      </c>
      <c r="T213" s="234">
        <f>H213*S213</f>
        <v>0</v>
      </c>
      <c r="U213" s="235"/>
      <c r="AR213" s="12">
        <v>4</v>
      </c>
      <c r="AT213" s="12" t="s">
        <v>96</v>
      </c>
      <c r="AU213" s="12">
        <v>2</v>
      </c>
      <c r="AY213" s="12" t="s">
        <v>92</v>
      </c>
      <c r="BE213" s="12">
        <f>IF(N213="základní",J213,0)</f>
        <v>0</v>
      </c>
      <c r="BF213" s="12">
        <f>IF(N213="snížená",J213,0)</f>
        <v>0</v>
      </c>
      <c r="BG213" s="12">
        <f>IF(N213="zákl. přenesená",J213,0)</f>
        <v>0</v>
      </c>
      <c r="BH213" s="12">
        <f>IF(N213="sníž. přenesená",J213,0)</f>
        <v>0</v>
      </c>
      <c r="BI213" s="12">
        <f>IF(N213="nulová",J213,0)</f>
        <v>0</v>
      </c>
      <c r="BJ213" s="12">
        <v>2</v>
      </c>
    </row>
    <row r="214" s="7" customFormat="1">
      <c r="A214" s="236"/>
      <c r="B214" s="237"/>
      <c r="C214" s="238"/>
      <c r="D214" s="239" t="s">
        <v>101</v>
      </c>
      <c r="E214" s="238"/>
      <c r="F214" s="240" t="s">
        <v>374</v>
      </c>
      <c r="G214" s="238"/>
      <c r="H214" s="238"/>
      <c r="I214" s="238"/>
      <c r="J214" s="238"/>
      <c r="K214" s="238"/>
      <c r="L214" s="241"/>
      <c r="M214" s="242"/>
      <c r="N214" s="243"/>
      <c r="O214" s="244"/>
      <c r="P214" s="244"/>
      <c r="Q214" s="244"/>
      <c r="R214" s="244"/>
      <c r="S214" s="244"/>
      <c r="T214" s="245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T214" s="246" t="s">
        <v>101</v>
      </c>
      <c r="AU214" s="246">
        <v>0</v>
      </c>
      <c r="AY214" s="7" t="s">
        <v>92</v>
      </c>
      <c r="BJ214" s="7">
        <v>0</v>
      </c>
    </row>
    <row r="215" s="11" customFormat="1" ht="23.1" customHeight="1">
      <c r="B215" s="215"/>
      <c r="C215" s="216"/>
      <c r="D215" s="205" t="s">
        <v>62</v>
      </c>
      <c r="E215" s="217" t="s">
        <v>375</v>
      </c>
      <c r="F215" s="218" t="s">
        <v>376</v>
      </c>
      <c r="G215" s="219"/>
      <c r="H215" s="220"/>
      <c r="I215" s="221"/>
      <c r="J215" s="221">
        <f>J216 + J217 + J219 + J220 + J222 + J223 + J225 + J226 + J228 + J230 + J231 + J233 + J235 + J236 + J238 + J239 + J241 + J242 + J244 + J246 + J247 + J249 + J250 + J251 + J253 + J255</f>
        <v>0</v>
      </c>
      <c r="K215" s="218"/>
      <c r="L215" s="215"/>
      <c r="M215" s="222"/>
      <c r="N215" s="211"/>
      <c r="O215" s="212"/>
      <c r="P215" s="212">
        <f>P216 + P217 + P219 + P220 + P222 + P223 + P225 + P226 + P228 + P230 + P231 + P233 + P235 + P236 + P238 + P239 + P241 + P242 + P244 + P246 + P247 + P249 + P250 + P251 + P253 + P255</f>
        <v>0</v>
      </c>
      <c r="Q215" s="212"/>
      <c r="R215" s="212">
        <f>R216 + R217 + R219 + R220 + R222 + R223 + R225 + R226 + R228 + R230 + R231 + R233 + R235 + R236 + R238 + R239 + R241 + R242 + R244 + R246 + R247 + R249 + R250 + R251 + R253 + R255</f>
        <v>0.069860000000000005</v>
      </c>
      <c r="S215" s="212"/>
      <c r="T215" s="213">
        <f>T216 + T217 + T219 + T220 + T222 + T223 + T225 + T226 + T228 + T230 + T231 + T233 + T235 + T236 + T238 + T239 + T241 + T242 + T244 + T246 + T247 + T249 + T250 + T251 + T253 + T255</f>
        <v>0.039314000000000002</v>
      </c>
      <c r="U215" s="223"/>
      <c r="AR215" s="11">
        <v>2</v>
      </c>
      <c r="AT215" s="11" t="s">
        <v>62</v>
      </c>
      <c r="AU215" s="11">
        <v>1</v>
      </c>
      <c r="AY215" s="11" t="s">
        <v>92</v>
      </c>
      <c r="BJ215" s="11">
        <v>0</v>
      </c>
    </row>
    <row r="216" s="12" customFormat="1" ht="36">
      <c r="B216" s="224"/>
      <c r="C216" s="225" t="s">
        <v>377</v>
      </c>
      <c r="D216" s="225" t="s">
        <v>96</v>
      </c>
      <c r="E216" s="226" t="s">
        <v>378</v>
      </c>
      <c r="F216" s="226" t="s">
        <v>379</v>
      </c>
      <c r="G216" s="227" t="s">
        <v>131</v>
      </c>
      <c r="H216" s="228">
        <v>1</v>
      </c>
      <c r="I216" s="229"/>
      <c r="J216" s="230">
        <f>ROUND(H216*I216,2)</f>
        <v>0</v>
      </c>
      <c r="K216" s="226" t="s">
        <v>16</v>
      </c>
      <c r="L216" s="224"/>
      <c r="M216" s="231"/>
      <c r="N216" s="232" t="s">
        <v>36</v>
      </c>
      <c r="O216" s="233"/>
      <c r="P216" s="233">
        <f>H216*O216</f>
        <v>0</v>
      </c>
      <c r="Q216" s="233">
        <v>0</v>
      </c>
      <c r="R216" s="233">
        <f>H216*Q216</f>
        <v>0</v>
      </c>
      <c r="S216" s="233">
        <v>0</v>
      </c>
      <c r="T216" s="234">
        <f>H216*S216</f>
        <v>0</v>
      </c>
      <c r="U216" s="235"/>
      <c r="AR216" s="12">
        <v>4</v>
      </c>
      <c r="AT216" s="12" t="s">
        <v>96</v>
      </c>
      <c r="AU216" s="12">
        <v>2</v>
      </c>
      <c r="AY216" s="12" t="s">
        <v>92</v>
      </c>
      <c r="BE216" s="12">
        <f>IF(N216="základní",J216,0)</f>
        <v>0</v>
      </c>
      <c r="BF216" s="12">
        <f>IF(N216="snížená",J216,0)</f>
        <v>0</v>
      </c>
      <c r="BG216" s="12">
        <f>IF(N216="zákl. přenesená",J216,0)</f>
        <v>0</v>
      </c>
      <c r="BH216" s="12">
        <f>IF(N216="sníž. přenesená",J216,0)</f>
        <v>0</v>
      </c>
      <c r="BI216" s="12">
        <f>IF(N216="nulová",J216,0)</f>
        <v>0</v>
      </c>
      <c r="BJ216" s="12">
        <v>2</v>
      </c>
    </row>
    <row r="217" s="12" customFormat="1" ht="24">
      <c r="B217" s="224"/>
      <c r="C217" s="225" t="s">
        <v>380</v>
      </c>
      <c r="D217" s="225" t="s">
        <v>96</v>
      </c>
      <c r="E217" s="226" t="s">
        <v>381</v>
      </c>
      <c r="F217" s="226" t="s">
        <v>382</v>
      </c>
      <c r="G217" s="227" t="s">
        <v>134</v>
      </c>
      <c r="H217" s="228">
        <v>150</v>
      </c>
      <c r="I217" s="229"/>
      <c r="J217" s="230">
        <f>ROUND(H217*I217,2)</f>
        <v>0</v>
      </c>
      <c r="K217" s="226" t="s">
        <v>100</v>
      </c>
      <c r="L217" s="224"/>
      <c r="M217" s="231"/>
      <c r="N217" s="232" t="s">
        <v>36</v>
      </c>
      <c r="O217" s="233"/>
      <c r="P217" s="233">
        <f>H217*O217</f>
        <v>0</v>
      </c>
      <c r="Q217" s="233">
        <v>0</v>
      </c>
      <c r="R217" s="233">
        <f>H217*Q217</f>
        <v>0</v>
      </c>
      <c r="S217" s="233">
        <v>0</v>
      </c>
      <c r="T217" s="234">
        <f>H217*S217</f>
        <v>0</v>
      </c>
      <c r="U217" s="235"/>
      <c r="AR217" s="12">
        <v>4</v>
      </c>
      <c r="AT217" s="12" t="s">
        <v>96</v>
      </c>
      <c r="AU217" s="12">
        <v>2</v>
      </c>
      <c r="AY217" s="12" t="s">
        <v>92</v>
      </c>
      <c r="BE217" s="12">
        <f>IF(N217="základní",J217,0)</f>
        <v>0</v>
      </c>
      <c r="BF217" s="12">
        <f>IF(N217="snížená",J217,0)</f>
        <v>0</v>
      </c>
      <c r="BG217" s="12">
        <f>IF(N217="zákl. přenesená",J217,0)</f>
        <v>0</v>
      </c>
      <c r="BH217" s="12">
        <f>IF(N217="sníž. přenesená",J217,0)</f>
        <v>0</v>
      </c>
      <c r="BI217" s="12">
        <f>IF(N217="nulová",J217,0)</f>
        <v>0</v>
      </c>
      <c r="BJ217" s="12">
        <v>2</v>
      </c>
    </row>
    <row r="218" s="7" customFormat="1">
      <c r="A218" s="236"/>
      <c r="B218" s="237"/>
      <c r="C218" s="238"/>
      <c r="D218" s="239" t="s">
        <v>101</v>
      </c>
      <c r="E218" s="238"/>
      <c r="F218" s="240" t="s">
        <v>383</v>
      </c>
      <c r="G218" s="238"/>
      <c r="H218" s="238"/>
      <c r="I218" s="238"/>
      <c r="J218" s="238"/>
      <c r="K218" s="238"/>
      <c r="L218" s="241"/>
      <c r="M218" s="242"/>
      <c r="N218" s="243"/>
      <c r="O218" s="244"/>
      <c r="P218" s="244"/>
      <c r="Q218" s="244"/>
      <c r="R218" s="244"/>
      <c r="S218" s="244"/>
      <c r="T218" s="245"/>
      <c r="U218" s="236"/>
      <c r="V218" s="236"/>
      <c r="W218" s="236"/>
      <c r="X218" s="236"/>
      <c r="Y218" s="236"/>
      <c r="Z218" s="236"/>
      <c r="AA218" s="236"/>
      <c r="AB218" s="236"/>
      <c r="AC218" s="236"/>
      <c r="AD218" s="236"/>
      <c r="AE218" s="236"/>
      <c r="AT218" s="246" t="s">
        <v>101</v>
      </c>
      <c r="AU218" s="246">
        <v>0</v>
      </c>
      <c r="AY218" s="7" t="s">
        <v>92</v>
      </c>
      <c r="BJ218" s="7">
        <v>0</v>
      </c>
    </row>
    <row r="219" s="14" customFormat="1">
      <c r="B219" s="260"/>
      <c r="C219" s="261" t="s">
        <v>384</v>
      </c>
      <c r="D219" s="261" t="s">
        <v>198</v>
      </c>
      <c r="E219" s="262" t="s">
        <v>385</v>
      </c>
      <c r="F219" s="262" t="s">
        <v>386</v>
      </c>
      <c r="G219" s="263" t="s">
        <v>387</v>
      </c>
      <c r="H219" s="264">
        <v>0.14999999999999999</v>
      </c>
      <c r="I219" s="265"/>
      <c r="J219" s="266">
        <f>ROUND(H219*I219,2)</f>
        <v>0</v>
      </c>
      <c r="K219" s="226" t="s">
        <v>16</v>
      </c>
      <c r="L219" s="260"/>
      <c r="M219" s="267"/>
      <c r="N219" s="268" t="s">
        <v>36</v>
      </c>
      <c r="O219" s="269"/>
      <c r="P219" s="269">
        <f>H219*O219</f>
        <v>0</v>
      </c>
      <c r="Q219" s="269">
        <v>0.12</v>
      </c>
      <c r="R219" s="269">
        <f>H219*Q219</f>
        <v>0.017999999999999999</v>
      </c>
      <c r="S219" s="269">
        <v>0</v>
      </c>
      <c r="T219" s="270">
        <f>H219*S219</f>
        <v>0</v>
      </c>
      <c r="U219" s="271"/>
      <c r="AR219" s="14">
        <v>8</v>
      </c>
      <c r="AT219" s="14" t="s">
        <v>198</v>
      </c>
      <c r="AU219" s="14">
        <v>2</v>
      </c>
      <c r="AY219" s="14" t="s">
        <v>92</v>
      </c>
      <c r="BE219" s="14">
        <f>IF(N219="základní",J219,0)</f>
        <v>0</v>
      </c>
      <c r="BF219" s="14">
        <f>IF(N219="snížená",J219,0)</f>
        <v>0</v>
      </c>
      <c r="BG219" s="14">
        <f>IF(N219="zákl. přenesená",J219,0)</f>
        <v>0</v>
      </c>
      <c r="BH219" s="14">
        <f>IF(N219="sníž. přenesená",J219,0)</f>
        <v>0</v>
      </c>
      <c r="BI219" s="14">
        <f>IF(N219="nulová",J219,0)</f>
        <v>0</v>
      </c>
      <c r="BJ219" s="14">
        <v>2</v>
      </c>
    </row>
    <row r="220" s="12" customFormat="1" ht="24">
      <c r="B220" s="224"/>
      <c r="C220" s="225" t="s">
        <v>339</v>
      </c>
      <c r="D220" s="225" t="s">
        <v>96</v>
      </c>
      <c r="E220" s="226" t="s">
        <v>388</v>
      </c>
      <c r="F220" s="226" t="s">
        <v>389</v>
      </c>
      <c r="G220" s="227" t="s">
        <v>134</v>
      </c>
      <c r="H220" s="228">
        <v>240</v>
      </c>
      <c r="I220" s="229"/>
      <c r="J220" s="230">
        <f>ROUND(H220*I220,2)</f>
        <v>0</v>
      </c>
      <c r="K220" s="226" t="s">
        <v>100</v>
      </c>
      <c r="L220" s="224"/>
      <c r="M220" s="231"/>
      <c r="N220" s="232" t="s">
        <v>36</v>
      </c>
      <c r="O220" s="233"/>
      <c r="P220" s="233">
        <f>H220*O220</f>
        <v>0</v>
      </c>
      <c r="Q220" s="233">
        <v>0</v>
      </c>
      <c r="R220" s="233">
        <f>H220*Q220</f>
        <v>0</v>
      </c>
      <c r="S220" s="233">
        <v>0</v>
      </c>
      <c r="T220" s="234">
        <f>H220*S220</f>
        <v>0</v>
      </c>
      <c r="U220" s="235"/>
      <c r="AR220" s="12">
        <v>4</v>
      </c>
      <c r="AT220" s="12" t="s">
        <v>96</v>
      </c>
      <c r="AU220" s="12">
        <v>2</v>
      </c>
      <c r="AY220" s="12" t="s">
        <v>92</v>
      </c>
      <c r="BE220" s="12">
        <f>IF(N220="základní",J220,0)</f>
        <v>0</v>
      </c>
      <c r="BF220" s="12">
        <f>IF(N220="snížená",J220,0)</f>
        <v>0</v>
      </c>
      <c r="BG220" s="12">
        <f>IF(N220="zákl. přenesená",J220,0)</f>
        <v>0</v>
      </c>
      <c r="BH220" s="12">
        <f>IF(N220="sníž. přenesená",J220,0)</f>
        <v>0</v>
      </c>
      <c r="BI220" s="12">
        <f>IF(N220="nulová",J220,0)</f>
        <v>0</v>
      </c>
      <c r="BJ220" s="12">
        <v>2</v>
      </c>
    </row>
    <row r="221" s="7" customFormat="1">
      <c r="A221" s="236"/>
      <c r="B221" s="237"/>
      <c r="C221" s="238"/>
      <c r="D221" s="239" t="s">
        <v>101</v>
      </c>
      <c r="E221" s="238"/>
      <c r="F221" s="240" t="s">
        <v>390</v>
      </c>
      <c r="G221" s="238"/>
      <c r="H221" s="238"/>
      <c r="I221" s="238"/>
      <c r="J221" s="238"/>
      <c r="K221" s="238"/>
      <c r="L221" s="241"/>
      <c r="M221" s="242"/>
      <c r="N221" s="243"/>
      <c r="O221" s="244"/>
      <c r="P221" s="244"/>
      <c r="Q221" s="244"/>
      <c r="R221" s="244"/>
      <c r="S221" s="244"/>
      <c r="T221" s="245"/>
      <c r="U221" s="236"/>
      <c r="V221" s="236"/>
      <c r="W221" s="236"/>
      <c r="X221" s="236"/>
      <c r="Y221" s="236"/>
      <c r="Z221" s="236"/>
      <c r="AA221" s="236"/>
      <c r="AB221" s="236"/>
      <c r="AC221" s="236"/>
      <c r="AD221" s="236"/>
      <c r="AE221" s="236"/>
      <c r="AT221" s="246" t="s">
        <v>101</v>
      </c>
      <c r="AU221" s="246">
        <v>0</v>
      </c>
      <c r="AY221" s="7" t="s">
        <v>92</v>
      </c>
      <c r="BJ221" s="7">
        <v>0</v>
      </c>
    </row>
    <row r="222" s="14" customFormat="1">
      <c r="B222" s="260"/>
      <c r="C222" s="261" t="s">
        <v>391</v>
      </c>
      <c r="D222" s="261" t="s">
        <v>198</v>
      </c>
      <c r="E222" s="262" t="s">
        <v>392</v>
      </c>
      <c r="F222" s="262" t="s">
        <v>393</v>
      </c>
      <c r="G222" s="263" t="s">
        <v>387</v>
      </c>
      <c r="H222" s="264">
        <v>0.23999999999999999</v>
      </c>
      <c r="I222" s="265"/>
      <c r="J222" s="266">
        <f>ROUND(H222*I222,2)</f>
        <v>0</v>
      </c>
      <c r="K222" s="226" t="s">
        <v>16</v>
      </c>
      <c r="L222" s="260"/>
      <c r="M222" s="267"/>
      <c r="N222" s="268" t="s">
        <v>36</v>
      </c>
      <c r="O222" s="269"/>
      <c r="P222" s="269">
        <f>H222*O222</f>
        <v>0</v>
      </c>
      <c r="Q222" s="269">
        <v>0.17000000000000001</v>
      </c>
      <c r="R222" s="269">
        <f>H222*Q222</f>
        <v>0.040800000000000003</v>
      </c>
      <c r="S222" s="269">
        <v>0</v>
      </c>
      <c r="T222" s="270">
        <f>H222*S222</f>
        <v>0</v>
      </c>
      <c r="U222" s="271"/>
      <c r="AR222" s="14">
        <v>8</v>
      </c>
      <c r="AT222" s="14" t="s">
        <v>198</v>
      </c>
      <c r="AU222" s="14">
        <v>2</v>
      </c>
      <c r="AY222" s="14" t="s">
        <v>92</v>
      </c>
      <c r="BE222" s="14">
        <f>IF(N222="základní",J222,0)</f>
        <v>0</v>
      </c>
      <c r="BF222" s="14">
        <f>IF(N222="snížená",J222,0)</f>
        <v>0</v>
      </c>
      <c r="BG222" s="14">
        <f>IF(N222="zákl. přenesená",J222,0)</f>
        <v>0</v>
      </c>
      <c r="BH222" s="14">
        <f>IF(N222="sníž. přenesená",J222,0)</f>
        <v>0</v>
      </c>
      <c r="BI222" s="14">
        <f>IF(N222="nulová",J222,0)</f>
        <v>0</v>
      </c>
      <c r="BJ222" s="14">
        <v>2</v>
      </c>
    </row>
    <row r="223" s="12" customFormat="1" ht="24">
      <c r="B223" s="224"/>
      <c r="C223" s="225" t="s">
        <v>394</v>
      </c>
      <c r="D223" s="225" t="s">
        <v>96</v>
      </c>
      <c r="E223" s="226" t="s">
        <v>395</v>
      </c>
      <c r="F223" s="226" t="s">
        <v>396</v>
      </c>
      <c r="G223" s="227" t="s">
        <v>134</v>
      </c>
      <c r="H223" s="228">
        <v>30</v>
      </c>
      <c r="I223" s="229"/>
      <c r="J223" s="230">
        <f>ROUND(H223*I223,2)</f>
        <v>0</v>
      </c>
      <c r="K223" s="226" t="s">
        <v>100</v>
      </c>
      <c r="L223" s="224"/>
      <c r="M223" s="231"/>
      <c r="N223" s="232" t="s">
        <v>36</v>
      </c>
      <c r="O223" s="233"/>
      <c r="P223" s="233">
        <f>H223*O223</f>
        <v>0</v>
      </c>
      <c r="Q223" s="233">
        <v>0</v>
      </c>
      <c r="R223" s="233">
        <f>H223*Q223</f>
        <v>0</v>
      </c>
      <c r="S223" s="233">
        <v>0</v>
      </c>
      <c r="T223" s="234">
        <f>H223*S223</f>
        <v>0</v>
      </c>
      <c r="U223" s="235"/>
      <c r="AR223" s="12">
        <v>4</v>
      </c>
      <c r="AT223" s="12" t="s">
        <v>96</v>
      </c>
      <c r="AU223" s="12">
        <v>2</v>
      </c>
      <c r="AY223" s="12" t="s">
        <v>92</v>
      </c>
      <c r="BE223" s="12">
        <f>IF(N223="základní",J223,0)</f>
        <v>0</v>
      </c>
      <c r="BF223" s="12">
        <f>IF(N223="snížená",J223,0)</f>
        <v>0</v>
      </c>
      <c r="BG223" s="12">
        <f>IF(N223="zákl. přenesená",J223,0)</f>
        <v>0</v>
      </c>
      <c r="BH223" s="12">
        <f>IF(N223="sníž. přenesená",J223,0)</f>
        <v>0</v>
      </c>
      <c r="BI223" s="12">
        <f>IF(N223="nulová",J223,0)</f>
        <v>0</v>
      </c>
      <c r="BJ223" s="12">
        <v>2</v>
      </c>
    </row>
    <row r="224" s="7" customFormat="1">
      <c r="A224" s="236"/>
      <c r="B224" s="237"/>
      <c r="C224" s="238"/>
      <c r="D224" s="239" t="s">
        <v>101</v>
      </c>
      <c r="E224" s="238"/>
      <c r="F224" s="240" t="s">
        <v>397</v>
      </c>
      <c r="G224" s="238"/>
      <c r="H224" s="238"/>
      <c r="I224" s="238"/>
      <c r="J224" s="238"/>
      <c r="K224" s="238"/>
      <c r="L224" s="241"/>
      <c r="M224" s="242"/>
      <c r="N224" s="243"/>
      <c r="O224" s="244"/>
      <c r="P224" s="244"/>
      <c r="Q224" s="244"/>
      <c r="R224" s="244"/>
      <c r="S224" s="244"/>
      <c r="T224" s="245"/>
      <c r="U224" s="236"/>
      <c r="V224" s="236"/>
      <c r="W224" s="236"/>
      <c r="X224" s="236"/>
      <c r="Y224" s="236"/>
      <c r="Z224" s="236"/>
      <c r="AA224" s="236"/>
      <c r="AB224" s="236"/>
      <c r="AC224" s="236"/>
      <c r="AD224" s="236"/>
      <c r="AE224" s="236"/>
      <c r="AT224" s="246" t="s">
        <v>101</v>
      </c>
      <c r="AU224" s="246">
        <v>0</v>
      </c>
      <c r="AY224" s="7" t="s">
        <v>92</v>
      </c>
      <c r="BJ224" s="7">
        <v>0</v>
      </c>
    </row>
    <row r="225" s="14" customFormat="1">
      <c r="B225" s="260"/>
      <c r="C225" s="261" t="s">
        <v>398</v>
      </c>
      <c r="D225" s="261" t="s">
        <v>198</v>
      </c>
      <c r="E225" s="262" t="s">
        <v>399</v>
      </c>
      <c r="F225" s="262" t="s">
        <v>400</v>
      </c>
      <c r="G225" s="263" t="s">
        <v>387</v>
      </c>
      <c r="H225" s="264">
        <v>0.029999999999999999</v>
      </c>
      <c r="I225" s="265"/>
      <c r="J225" s="266">
        <f>ROUND(H225*I225,2)</f>
        <v>0</v>
      </c>
      <c r="K225" s="226" t="s">
        <v>16</v>
      </c>
      <c r="L225" s="260"/>
      <c r="M225" s="267"/>
      <c r="N225" s="268" t="s">
        <v>36</v>
      </c>
      <c r="O225" s="269"/>
      <c r="P225" s="269">
        <f>H225*O225</f>
        <v>0</v>
      </c>
      <c r="Q225" s="269">
        <v>0.25</v>
      </c>
      <c r="R225" s="269">
        <f>H225*Q225</f>
        <v>0.0074999999999999997</v>
      </c>
      <c r="S225" s="269">
        <v>0</v>
      </c>
      <c r="T225" s="270">
        <f>H225*S225</f>
        <v>0</v>
      </c>
      <c r="U225" s="271"/>
      <c r="AR225" s="14">
        <v>8</v>
      </c>
      <c r="AT225" s="14" t="s">
        <v>198</v>
      </c>
      <c r="AU225" s="14">
        <v>2</v>
      </c>
      <c r="AY225" s="14" t="s">
        <v>92</v>
      </c>
      <c r="BE225" s="14">
        <f>IF(N225="základní",J225,0)</f>
        <v>0</v>
      </c>
      <c r="BF225" s="14">
        <f>IF(N225="snížená",J225,0)</f>
        <v>0</v>
      </c>
      <c r="BG225" s="14">
        <f>IF(N225="zákl. přenesená",J225,0)</f>
        <v>0</v>
      </c>
      <c r="BH225" s="14">
        <f>IF(N225="sníž. přenesená",J225,0)</f>
        <v>0</v>
      </c>
      <c r="BI225" s="14">
        <f>IF(N225="nulová",J225,0)</f>
        <v>0</v>
      </c>
      <c r="BJ225" s="14">
        <v>2</v>
      </c>
    </row>
    <row r="226" s="12" customFormat="1" ht="24">
      <c r="B226" s="224"/>
      <c r="C226" s="225" t="s">
        <v>401</v>
      </c>
      <c r="D226" s="225" t="s">
        <v>96</v>
      </c>
      <c r="E226" s="226" t="s">
        <v>402</v>
      </c>
      <c r="F226" s="226" t="s">
        <v>403</v>
      </c>
      <c r="G226" s="227" t="s">
        <v>195</v>
      </c>
      <c r="H226" s="228">
        <v>7</v>
      </c>
      <c r="I226" s="229"/>
      <c r="J226" s="230">
        <f>ROUND(H226*I226,2)</f>
        <v>0</v>
      </c>
      <c r="K226" s="226" t="s">
        <v>100</v>
      </c>
      <c r="L226" s="224"/>
      <c r="M226" s="231"/>
      <c r="N226" s="232" t="s">
        <v>36</v>
      </c>
      <c r="O226" s="233"/>
      <c r="P226" s="233">
        <f>H226*O226</f>
        <v>0</v>
      </c>
      <c r="Q226" s="233">
        <v>0</v>
      </c>
      <c r="R226" s="233">
        <f>H226*Q226</f>
        <v>0</v>
      </c>
      <c r="S226" s="233">
        <v>4.8000000000000001E-05</v>
      </c>
      <c r="T226" s="234">
        <f>H226*S226</f>
        <v>0.00033600000000000004</v>
      </c>
      <c r="U226" s="235"/>
      <c r="AR226" s="12">
        <v>4</v>
      </c>
      <c r="AT226" s="12" t="s">
        <v>96</v>
      </c>
      <c r="AU226" s="12">
        <v>2</v>
      </c>
      <c r="AY226" s="12" t="s">
        <v>92</v>
      </c>
      <c r="BE226" s="12">
        <f>IF(N226="základní",J226,0)</f>
        <v>0</v>
      </c>
      <c r="BF226" s="12">
        <f>IF(N226="snížená",J226,0)</f>
        <v>0</v>
      </c>
      <c r="BG226" s="12">
        <f>IF(N226="zákl. přenesená",J226,0)</f>
        <v>0</v>
      </c>
      <c r="BH226" s="12">
        <f>IF(N226="sníž. přenesená",J226,0)</f>
        <v>0</v>
      </c>
      <c r="BI226" s="12">
        <f>IF(N226="nulová",J226,0)</f>
        <v>0</v>
      </c>
      <c r="BJ226" s="12">
        <v>2</v>
      </c>
    </row>
    <row r="227" s="7" customFormat="1">
      <c r="A227" s="236"/>
      <c r="B227" s="237"/>
      <c r="C227" s="238"/>
      <c r="D227" s="239" t="s">
        <v>101</v>
      </c>
      <c r="E227" s="238"/>
      <c r="F227" s="240" t="s">
        <v>404</v>
      </c>
      <c r="G227" s="238"/>
      <c r="H227" s="238"/>
      <c r="I227" s="238"/>
      <c r="J227" s="238"/>
      <c r="K227" s="238"/>
      <c r="L227" s="241"/>
      <c r="M227" s="242"/>
      <c r="N227" s="243"/>
      <c r="O227" s="244"/>
      <c r="P227" s="244"/>
      <c r="Q227" s="244"/>
      <c r="R227" s="244"/>
      <c r="S227" s="244"/>
      <c r="T227" s="245"/>
      <c r="U227" s="236"/>
      <c r="V227" s="236"/>
      <c r="W227" s="236"/>
      <c r="X227" s="236"/>
      <c r="Y227" s="236"/>
      <c r="Z227" s="236"/>
      <c r="AA227" s="236"/>
      <c r="AB227" s="236"/>
      <c r="AC227" s="236"/>
      <c r="AD227" s="236"/>
      <c r="AE227" s="236"/>
      <c r="AT227" s="246" t="s">
        <v>101</v>
      </c>
      <c r="AU227" s="246">
        <v>0</v>
      </c>
      <c r="AY227" s="7" t="s">
        <v>92</v>
      </c>
      <c r="BJ227" s="7">
        <v>0</v>
      </c>
    </row>
    <row r="228" s="12" customFormat="1" ht="24">
      <c r="B228" s="224"/>
      <c r="C228" s="225" t="s">
        <v>405</v>
      </c>
      <c r="D228" s="225" t="s">
        <v>96</v>
      </c>
      <c r="E228" s="226" t="s">
        <v>406</v>
      </c>
      <c r="F228" s="226" t="s">
        <v>407</v>
      </c>
      <c r="G228" s="227" t="s">
        <v>195</v>
      </c>
      <c r="H228" s="228">
        <v>7</v>
      </c>
      <c r="I228" s="229"/>
      <c r="J228" s="230">
        <f>ROUND(H228*I228,2)</f>
        <v>0</v>
      </c>
      <c r="K228" s="226" t="s">
        <v>100</v>
      </c>
      <c r="L228" s="224"/>
      <c r="M228" s="231"/>
      <c r="N228" s="232" t="s">
        <v>36</v>
      </c>
      <c r="O228" s="233"/>
      <c r="P228" s="233">
        <f>H228*O228</f>
        <v>0</v>
      </c>
      <c r="Q228" s="233">
        <v>0</v>
      </c>
      <c r="R228" s="233">
        <f>H228*Q228</f>
        <v>0</v>
      </c>
      <c r="S228" s="233">
        <v>0</v>
      </c>
      <c r="T228" s="234">
        <f>H228*S228</f>
        <v>0</v>
      </c>
      <c r="U228" s="235"/>
      <c r="AR228" s="12">
        <v>4</v>
      </c>
      <c r="AT228" s="12" t="s">
        <v>96</v>
      </c>
      <c r="AU228" s="12">
        <v>2</v>
      </c>
      <c r="AY228" s="12" t="s">
        <v>92</v>
      </c>
      <c r="BE228" s="12">
        <f>IF(N228="základní",J228,0)</f>
        <v>0</v>
      </c>
      <c r="BF228" s="12">
        <f>IF(N228="snížená",J228,0)</f>
        <v>0</v>
      </c>
      <c r="BG228" s="12">
        <f>IF(N228="zákl. přenesená",J228,0)</f>
        <v>0</v>
      </c>
      <c r="BH228" s="12">
        <f>IF(N228="sníž. přenesená",J228,0)</f>
        <v>0</v>
      </c>
      <c r="BI228" s="12">
        <f>IF(N228="nulová",J228,0)</f>
        <v>0</v>
      </c>
      <c r="BJ228" s="12">
        <v>2</v>
      </c>
    </row>
    <row r="229" s="7" customFormat="1">
      <c r="A229" s="236"/>
      <c r="B229" s="237"/>
      <c r="C229" s="238"/>
      <c r="D229" s="239" t="s">
        <v>101</v>
      </c>
      <c r="E229" s="238"/>
      <c r="F229" s="240" t="s">
        <v>408</v>
      </c>
      <c r="G229" s="238"/>
      <c r="H229" s="238"/>
      <c r="I229" s="238"/>
      <c r="J229" s="238"/>
      <c r="K229" s="238"/>
      <c r="L229" s="241"/>
      <c r="M229" s="242"/>
      <c r="N229" s="243"/>
      <c r="O229" s="244"/>
      <c r="P229" s="244"/>
      <c r="Q229" s="244"/>
      <c r="R229" s="244"/>
      <c r="S229" s="244"/>
      <c r="T229" s="245"/>
      <c r="U229" s="236"/>
      <c r="V229" s="236"/>
      <c r="W229" s="236"/>
      <c r="X229" s="236"/>
      <c r="Y229" s="236"/>
      <c r="Z229" s="236"/>
      <c r="AA229" s="236"/>
      <c r="AB229" s="236"/>
      <c r="AC229" s="236"/>
      <c r="AD229" s="236"/>
      <c r="AE229" s="236"/>
      <c r="AT229" s="246" t="s">
        <v>101</v>
      </c>
      <c r="AU229" s="246">
        <v>0</v>
      </c>
      <c r="AY229" s="7" t="s">
        <v>92</v>
      </c>
      <c r="BJ229" s="7">
        <v>0</v>
      </c>
    </row>
    <row r="230" s="14" customFormat="1">
      <c r="B230" s="260"/>
      <c r="C230" s="261" t="s">
        <v>409</v>
      </c>
      <c r="D230" s="261" t="s">
        <v>198</v>
      </c>
      <c r="E230" s="262" t="s">
        <v>410</v>
      </c>
      <c r="F230" s="262" t="s">
        <v>411</v>
      </c>
      <c r="G230" s="263" t="s">
        <v>195</v>
      </c>
      <c r="H230" s="264">
        <v>7</v>
      </c>
      <c r="I230" s="265"/>
      <c r="J230" s="266">
        <f>ROUND(H230*I230,2)</f>
        <v>0</v>
      </c>
      <c r="K230" s="226" t="s">
        <v>16</v>
      </c>
      <c r="L230" s="260"/>
      <c r="M230" s="267"/>
      <c r="N230" s="268" t="s">
        <v>36</v>
      </c>
      <c r="O230" s="269"/>
      <c r="P230" s="269">
        <f>H230*O230</f>
        <v>0</v>
      </c>
      <c r="Q230" s="269">
        <v>4.0000000000000003E-05</v>
      </c>
      <c r="R230" s="269">
        <f>H230*Q230</f>
        <v>0.00028000000000000003</v>
      </c>
      <c r="S230" s="269">
        <v>0</v>
      </c>
      <c r="T230" s="270">
        <f>H230*S230</f>
        <v>0</v>
      </c>
      <c r="U230" s="271"/>
      <c r="AR230" s="14">
        <v>8</v>
      </c>
      <c r="AT230" s="14" t="s">
        <v>198</v>
      </c>
      <c r="AU230" s="14">
        <v>2</v>
      </c>
      <c r="AY230" s="14" t="s">
        <v>92</v>
      </c>
      <c r="BE230" s="14">
        <f>IF(N230="základní",J230,0)</f>
        <v>0</v>
      </c>
      <c r="BF230" s="14">
        <f>IF(N230="snížená",J230,0)</f>
        <v>0</v>
      </c>
      <c r="BG230" s="14">
        <f>IF(N230="zákl. přenesená",J230,0)</f>
        <v>0</v>
      </c>
      <c r="BH230" s="14">
        <f>IF(N230="sníž. přenesená",J230,0)</f>
        <v>0</v>
      </c>
      <c r="BI230" s="14">
        <f>IF(N230="nulová",J230,0)</f>
        <v>0</v>
      </c>
      <c r="BJ230" s="14">
        <v>2</v>
      </c>
    </row>
    <row r="231" s="12" customFormat="1" ht="24">
      <c r="B231" s="224"/>
      <c r="C231" s="225" t="s">
        <v>412</v>
      </c>
      <c r="D231" s="225" t="s">
        <v>96</v>
      </c>
      <c r="E231" s="226" t="s">
        <v>413</v>
      </c>
      <c r="F231" s="226" t="s">
        <v>414</v>
      </c>
      <c r="G231" s="227" t="s">
        <v>195</v>
      </c>
      <c r="H231" s="228">
        <v>16</v>
      </c>
      <c r="I231" s="229"/>
      <c r="J231" s="230">
        <f>ROUND(H231*I231,2)</f>
        <v>0</v>
      </c>
      <c r="K231" s="226" t="s">
        <v>100</v>
      </c>
      <c r="L231" s="224"/>
      <c r="M231" s="231"/>
      <c r="N231" s="232" t="s">
        <v>36</v>
      </c>
      <c r="O231" s="233"/>
      <c r="P231" s="233">
        <f>H231*O231</f>
        <v>0</v>
      </c>
      <c r="Q231" s="233">
        <v>0</v>
      </c>
      <c r="R231" s="233">
        <f>H231*Q231</f>
        <v>0</v>
      </c>
      <c r="S231" s="233">
        <v>4.8000000000000001E-05</v>
      </c>
      <c r="T231" s="234">
        <f>H231*S231</f>
        <v>0.00076800000000000002</v>
      </c>
      <c r="U231" s="235"/>
      <c r="AR231" s="12">
        <v>4</v>
      </c>
      <c r="AT231" s="12" t="s">
        <v>96</v>
      </c>
      <c r="AU231" s="12">
        <v>2</v>
      </c>
      <c r="AY231" s="12" t="s">
        <v>92</v>
      </c>
      <c r="BE231" s="12">
        <f>IF(N231="základní",J231,0)</f>
        <v>0</v>
      </c>
      <c r="BF231" s="12">
        <f>IF(N231="snížená",J231,0)</f>
        <v>0</v>
      </c>
      <c r="BG231" s="12">
        <f>IF(N231="zákl. přenesená",J231,0)</f>
        <v>0</v>
      </c>
      <c r="BH231" s="12">
        <f>IF(N231="sníž. přenesená",J231,0)</f>
        <v>0</v>
      </c>
      <c r="BI231" s="12">
        <f>IF(N231="nulová",J231,0)</f>
        <v>0</v>
      </c>
      <c r="BJ231" s="12">
        <v>2</v>
      </c>
    </row>
    <row r="232" s="7" customFormat="1">
      <c r="A232" s="236"/>
      <c r="B232" s="237"/>
      <c r="C232" s="238"/>
      <c r="D232" s="239" t="s">
        <v>101</v>
      </c>
      <c r="E232" s="238"/>
      <c r="F232" s="240" t="s">
        <v>415</v>
      </c>
      <c r="G232" s="238"/>
      <c r="H232" s="238"/>
      <c r="I232" s="238"/>
      <c r="J232" s="238"/>
      <c r="K232" s="238"/>
      <c r="L232" s="241"/>
      <c r="M232" s="242"/>
      <c r="N232" s="243"/>
      <c r="O232" s="244"/>
      <c r="P232" s="244"/>
      <c r="Q232" s="244"/>
      <c r="R232" s="244"/>
      <c r="S232" s="244"/>
      <c r="T232" s="245"/>
      <c r="U232" s="236"/>
      <c r="V232" s="236"/>
      <c r="W232" s="236"/>
      <c r="X232" s="236"/>
      <c r="Y232" s="236"/>
      <c r="Z232" s="236"/>
      <c r="AA232" s="236"/>
      <c r="AB232" s="236"/>
      <c r="AC232" s="236"/>
      <c r="AD232" s="236"/>
      <c r="AE232" s="236"/>
      <c r="AT232" s="246" t="s">
        <v>101</v>
      </c>
      <c r="AU232" s="246">
        <v>0</v>
      </c>
      <c r="AY232" s="7" t="s">
        <v>92</v>
      </c>
      <c r="BJ232" s="7">
        <v>0</v>
      </c>
    </row>
    <row r="233" s="12" customFormat="1" ht="24">
      <c r="B233" s="224"/>
      <c r="C233" s="225" t="s">
        <v>416</v>
      </c>
      <c r="D233" s="225" t="s">
        <v>96</v>
      </c>
      <c r="E233" s="226" t="s">
        <v>417</v>
      </c>
      <c r="F233" s="226" t="s">
        <v>418</v>
      </c>
      <c r="G233" s="227" t="s">
        <v>195</v>
      </c>
      <c r="H233" s="228">
        <v>16</v>
      </c>
      <c r="I233" s="229"/>
      <c r="J233" s="230">
        <f>ROUND(H233*I233,2)</f>
        <v>0</v>
      </c>
      <c r="K233" s="226" t="s">
        <v>100</v>
      </c>
      <c r="L233" s="224"/>
      <c r="M233" s="231"/>
      <c r="N233" s="232" t="s">
        <v>36</v>
      </c>
      <c r="O233" s="233"/>
      <c r="P233" s="233">
        <f>H233*O233</f>
        <v>0</v>
      </c>
      <c r="Q233" s="233">
        <v>0</v>
      </c>
      <c r="R233" s="233">
        <f>H233*Q233</f>
        <v>0</v>
      </c>
      <c r="S233" s="233">
        <v>0</v>
      </c>
      <c r="T233" s="234">
        <f>H233*S233</f>
        <v>0</v>
      </c>
      <c r="U233" s="235"/>
      <c r="AR233" s="12">
        <v>4</v>
      </c>
      <c r="AT233" s="12" t="s">
        <v>96</v>
      </c>
      <c r="AU233" s="12">
        <v>2</v>
      </c>
      <c r="AY233" s="12" t="s">
        <v>92</v>
      </c>
      <c r="BE233" s="12">
        <f>IF(N233="základní",J233,0)</f>
        <v>0</v>
      </c>
      <c r="BF233" s="12">
        <f>IF(N233="snížená",J233,0)</f>
        <v>0</v>
      </c>
      <c r="BG233" s="12">
        <f>IF(N233="zákl. přenesená",J233,0)</f>
        <v>0</v>
      </c>
      <c r="BH233" s="12">
        <f>IF(N233="sníž. přenesená",J233,0)</f>
        <v>0</v>
      </c>
      <c r="BI233" s="12">
        <f>IF(N233="nulová",J233,0)</f>
        <v>0</v>
      </c>
      <c r="BJ233" s="12">
        <v>2</v>
      </c>
    </row>
    <row r="234" s="7" customFormat="1">
      <c r="A234" s="236"/>
      <c r="B234" s="237"/>
      <c r="C234" s="238"/>
      <c r="D234" s="239" t="s">
        <v>101</v>
      </c>
      <c r="E234" s="238"/>
      <c r="F234" s="240" t="s">
        <v>419</v>
      </c>
      <c r="G234" s="238"/>
      <c r="H234" s="238"/>
      <c r="I234" s="238"/>
      <c r="J234" s="238"/>
      <c r="K234" s="238"/>
      <c r="L234" s="241"/>
      <c r="M234" s="242"/>
      <c r="N234" s="243"/>
      <c r="O234" s="244"/>
      <c r="P234" s="244"/>
      <c r="Q234" s="244"/>
      <c r="R234" s="244"/>
      <c r="S234" s="244"/>
      <c r="T234" s="245"/>
      <c r="U234" s="236"/>
      <c r="V234" s="236"/>
      <c r="W234" s="236"/>
      <c r="X234" s="236"/>
      <c r="Y234" s="236"/>
      <c r="Z234" s="236"/>
      <c r="AA234" s="236"/>
      <c r="AB234" s="236"/>
      <c r="AC234" s="236"/>
      <c r="AD234" s="236"/>
      <c r="AE234" s="236"/>
      <c r="AT234" s="246" t="s">
        <v>101</v>
      </c>
      <c r="AU234" s="246">
        <v>0</v>
      </c>
      <c r="AY234" s="7" t="s">
        <v>92</v>
      </c>
      <c r="BJ234" s="7">
        <v>0</v>
      </c>
    </row>
    <row r="235" s="14" customFormat="1">
      <c r="B235" s="260"/>
      <c r="C235" s="261" t="s">
        <v>420</v>
      </c>
      <c r="D235" s="261" t="s">
        <v>198</v>
      </c>
      <c r="E235" s="262" t="s">
        <v>421</v>
      </c>
      <c r="F235" s="262" t="s">
        <v>422</v>
      </c>
      <c r="G235" s="263" t="s">
        <v>195</v>
      </c>
      <c r="H235" s="264">
        <v>16</v>
      </c>
      <c r="I235" s="265"/>
      <c r="J235" s="266">
        <f>ROUND(H235*I235,2)</f>
        <v>0</v>
      </c>
      <c r="K235" s="226" t="s">
        <v>16</v>
      </c>
      <c r="L235" s="260"/>
      <c r="M235" s="267"/>
      <c r="N235" s="268" t="s">
        <v>36</v>
      </c>
      <c r="O235" s="269"/>
      <c r="P235" s="269">
        <f>H235*O235</f>
        <v>0</v>
      </c>
      <c r="Q235" s="269">
        <v>0.0001</v>
      </c>
      <c r="R235" s="269">
        <f>H235*Q235</f>
        <v>0.0016000000000000001</v>
      </c>
      <c r="S235" s="269">
        <v>0</v>
      </c>
      <c r="T235" s="270">
        <f>H235*S235</f>
        <v>0</v>
      </c>
      <c r="U235" s="271"/>
      <c r="AR235" s="14">
        <v>8</v>
      </c>
      <c r="AT235" s="14" t="s">
        <v>198</v>
      </c>
      <c r="AU235" s="14">
        <v>2</v>
      </c>
      <c r="AY235" s="14" t="s">
        <v>92</v>
      </c>
      <c r="BE235" s="14">
        <f>IF(N235="základní",J235,0)</f>
        <v>0</v>
      </c>
      <c r="BF235" s="14">
        <f>IF(N235="snížená",J235,0)</f>
        <v>0</v>
      </c>
      <c r="BG235" s="14">
        <f>IF(N235="zákl. přenesená",J235,0)</f>
        <v>0</v>
      </c>
      <c r="BH235" s="14">
        <f>IF(N235="sníž. přenesená",J235,0)</f>
        <v>0</v>
      </c>
      <c r="BI235" s="14">
        <f>IF(N235="nulová",J235,0)</f>
        <v>0</v>
      </c>
      <c r="BJ235" s="14">
        <v>2</v>
      </c>
    </row>
    <row r="236" s="12" customFormat="1">
      <c r="B236" s="224"/>
      <c r="C236" s="225" t="s">
        <v>423</v>
      </c>
      <c r="D236" s="225" t="s">
        <v>96</v>
      </c>
      <c r="E236" s="226" t="s">
        <v>424</v>
      </c>
      <c r="F236" s="226" t="s">
        <v>425</v>
      </c>
      <c r="G236" s="227" t="s">
        <v>195</v>
      </c>
      <c r="H236" s="228">
        <v>3</v>
      </c>
      <c r="I236" s="229"/>
      <c r="J236" s="230">
        <f>ROUND(H236*I236,2)</f>
        <v>0</v>
      </c>
      <c r="K236" s="226" t="s">
        <v>100</v>
      </c>
      <c r="L236" s="224"/>
      <c r="M236" s="231"/>
      <c r="N236" s="232" t="s">
        <v>36</v>
      </c>
      <c r="O236" s="233"/>
      <c r="P236" s="233">
        <f>H236*O236</f>
        <v>0</v>
      </c>
      <c r="Q236" s="233">
        <v>0</v>
      </c>
      <c r="R236" s="233">
        <f>H236*Q236</f>
        <v>0</v>
      </c>
      <c r="S236" s="233">
        <v>0</v>
      </c>
      <c r="T236" s="234">
        <f>H236*S236</f>
        <v>0</v>
      </c>
      <c r="U236" s="235"/>
      <c r="AR236" s="12">
        <v>4</v>
      </c>
      <c r="AT236" s="12" t="s">
        <v>96</v>
      </c>
      <c r="AU236" s="12">
        <v>2</v>
      </c>
      <c r="AY236" s="12" t="s">
        <v>92</v>
      </c>
      <c r="BE236" s="12">
        <f>IF(N236="základní",J236,0)</f>
        <v>0</v>
      </c>
      <c r="BF236" s="12">
        <f>IF(N236="snížená",J236,0)</f>
        <v>0</v>
      </c>
      <c r="BG236" s="12">
        <f>IF(N236="zákl. přenesená",J236,0)</f>
        <v>0</v>
      </c>
      <c r="BH236" s="12">
        <f>IF(N236="sníž. přenesená",J236,0)</f>
        <v>0</v>
      </c>
      <c r="BI236" s="12">
        <f>IF(N236="nulová",J236,0)</f>
        <v>0</v>
      </c>
      <c r="BJ236" s="12">
        <v>2</v>
      </c>
    </row>
    <row r="237" s="7" customFormat="1">
      <c r="A237" s="236"/>
      <c r="B237" s="237"/>
      <c r="C237" s="238"/>
      <c r="D237" s="239" t="s">
        <v>101</v>
      </c>
      <c r="E237" s="238"/>
      <c r="F237" s="240" t="s">
        <v>426</v>
      </c>
      <c r="G237" s="238"/>
      <c r="H237" s="238"/>
      <c r="I237" s="238"/>
      <c r="J237" s="238"/>
      <c r="K237" s="238"/>
      <c r="L237" s="241"/>
      <c r="M237" s="242"/>
      <c r="N237" s="243"/>
      <c r="O237" s="244"/>
      <c r="P237" s="244"/>
      <c r="Q237" s="244"/>
      <c r="R237" s="244"/>
      <c r="S237" s="244"/>
      <c r="T237" s="245"/>
      <c r="U237" s="236"/>
      <c r="V237" s="236"/>
      <c r="W237" s="236"/>
      <c r="X237" s="236"/>
      <c r="Y237" s="236"/>
      <c r="Z237" s="236"/>
      <c r="AA237" s="236"/>
      <c r="AB237" s="236"/>
      <c r="AC237" s="236"/>
      <c r="AD237" s="236"/>
      <c r="AE237" s="236"/>
      <c r="AT237" s="246" t="s">
        <v>101</v>
      </c>
      <c r="AU237" s="246">
        <v>0</v>
      </c>
      <c r="AY237" s="7" t="s">
        <v>92</v>
      </c>
      <c r="BJ237" s="7">
        <v>0</v>
      </c>
    </row>
    <row r="238" s="14" customFormat="1">
      <c r="B238" s="260"/>
      <c r="C238" s="261" t="s">
        <v>427</v>
      </c>
      <c r="D238" s="261" t="s">
        <v>198</v>
      </c>
      <c r="E238" s="262" t="s">
        <v>428</v>
      </c>
      <c r="F238" s="262" t="s">
        <v>429</v>
      </c>
      <c r="G238" s="263" t="s">
        <v>195</v>
      </c>
      <c r="H238" s="264">
        <v>3</v>
      </c>
      <c r="I238" s="265"/>
      <c r="J238" s="266">
        <f>ROUND(H238*I238,2)</f>
        <v>0</v>
      </c>
      <c r="K238" s="226" t="s">
        <v>100</v>
      </c>
      <c r="L238" s="260"/>
      <c r="M238" s="267"/>
      <c r="N238" s="268" t="s">
        <v>36</v>
      </c>
      <c r="O238" s="269"/>
      <c r="P238" s="269">
        <f>H238*O238</f>
        <v>0</v>
      </c>
      <c r="Q238" s="269">
        <v>0.00025000000000000001</v>
      </c>
      <c r="R238" s="269">
        <f>H238*Q238</f>
        <v>0.00075000000000000002</v>
      </c>
      <c r="S238" s="269">
        <v>0</v>
      </c>
      <c r="T238" s="270">
        <f>H238*S238</f>
        <v>0</v>
      </c>
      <c r="U238" s="271"/>
      <c r="AR238" s="14">
        <v>8</v>
      </c>
      <c r="AT238" s="14" t="s">
        <v>198</v>
      </c>
      <c r="AU238" s="14">
        <v>2</v>
      </c>
      <c r="AY238" s="14" t="s">
        <v>92</v>
      </c>
      <c r="BE238" s="14">
        <f>IF(N238="základní",J238,0)</f>
        <v>0</v>
      </c>
      <c r="BF238" s="14">
        <f>IF(N238="snížená",J238,0)</f>
        <v>0</v>
      </c>
      <c r="BG238" s="14">
        <f>IF(N238="zákl. přenesená",J238,0)</f>
        <v>0</v>
      </c>
      <c r="BH238" s="14">
        <f>IF(N238="sníž. přenesená",J238,0)</f>
        <v>0</v>
      </c>
      <c r="BI238" s="14">
        <f>IF(N238="nulová",J238,0)</f>
        <v>0</v>
      </c>
      <c r="BJ238" s="14">
        <v>2</v>
      </c>
    </row>
    <row r="239" s="12" customFormat="1" ht="24">
      <c r="B239" s="224"/>
      <c r="C239" s="225" t="s">
        <v>430</v>
      </c>
      <c r="D239" s="225" t="s">
        <v>96</v>
      </c>
      <c r="E239" s="226" t="s">
        <v>431</v>
      </c>
      <c r="F239" s="226" t="s">
        <v>432</v>
      </c>
      <c r="G239" s="227" t="s">
        <v>195</v>
      </c>
      <c r="H239" s="228">
        <v>2</v>
      </c>
      <c r="I239" s="229"/>
      <c r="J239" s="230">
        <f>ROUND(H239*I239,2)</f>
        <v>0</v>
      </c>
      <c r="K239" s="226" t="s">
        <v>100</v>
      </c>
      <c r="L239" s="224"/>
      <c r="M239" s="231"/>
      <c r="N239" s="232" t="s">
        <v>36</v>
      </c>
      <c r="O239" s="233"/>
      <c r="P239" s="233">
        <f>H239*O239</f>
        <v>0</v>
      </c>
      <c r="Q239" s="233">
        <v>0</v>
      </c>
      <c r="R239" s="233">
        <f>H239*Q239</f>
        <v>0</v>
      </c>
      <c r="S239" s="233">
        <v>0</v>
      </c>
      <c r="T239" s="234">
        <f>H239*S239</f>
        <v>0</v>
      </c>
      <c r="U239" s="235"/>
      <c r="AR239" s="12">
        <v>4</v>
      </c>
      <c r="AT239" s="12" t="s">
        <v>96</v>
      </c>
      <c r="AU239" s="12">
        <v>2</v>
      </c>
      <c r="AY239" s="12" t="s">
        <v>92</v>
      </c>
      <c r="BE239" s="12">
        <f>IF(N239="základní",J239,0)</f>
        <v>0</v>
      </c>
      <c r="BF239" s="12">
        <f>IF(N239="snížená",J239,0)</f>
        <v>0</v>
      </c>
      <c r="BG239" s="12">
        <f>IF(N239="zákl. přenesená",J239,0)</f>
        <v>0</v>
      </c>
      <c r="BH239" s="12">
        <f>IF(N239="sníž. přenesená",J239,0)</f>
        <v>0</v>
      </c>
      <c r="BI239" s="12">
        <f>IF(N239="nulová",J239,0)</f>
        <v>0</v>
      </c>
      <c r="BJ239" s="12">
        <v>2</v>
      </c>
    </row>
    <row r="240" s="7" customFormat="1">
      <c r="A240" s="236"/>
      <c r="B240" s="237"/>
      <c r="C240" s="238"/>
      <c r="D240" s="239" t="s">
        <v>101</v>
      </c>
      <c r="E240" s="238"/>
      <c r="F240" s="240" t="s">
        <v>433</v>
      </c>
      <c r="G240" s="238"/>
      <c r="H240" s="238"/>
      <c r="I240" s="238"/>
      <c r="J240" s="238"/>
      <c r="K240" s="238"/>
      <c r="L240" s="241"/>
      <c r="M240" s="242"/>
      <c r="N240" s="243"/>
      <c r="O240" s="244"/>
      <c r="P240" s="244"/>
      <c r="Q240" s="244"/>
      <c r="R240" s="244"/>
      <c r="S240" s="244"/>
      <c r="T240" s="245"/>
      <c r="U240" s="236"/>
      <c r="V240" s="236"/>
      <c r="W240" s="236"/>
      <c r="X240" s="236"/>
      <c r="Y240" s="236"/>
      <c r="Z240" s="236"/>
      <c r="AA240" s="236"/>
      <c r="AB240" s="236"/>
      <c r="AC240" s="236"/>
      <c r="AD240" s="236"/>
      <c r="AE240" s="236"/>
      <c r="AT240" s="246" t="s">
        <v>101</v>
      </c>
      <c r="AU240" s="246">
        <v>0</v>
      </c>
      <c r="AY240" s="7" t="s">
        <v>92</v>
      </c>
      <c r="BJ240" s="7">
        <v>0</v>
      </c>
    </row>
    <row r="241" s="14" customFormat="1">
      <c r="B241" s="260"/>
      <c r="C241" s="261" t="s">
        <v>434</v>
      </c>
      <c r="D241" s="261" t="s">
        <v>198</v>
      </c>
      <c r="E241" s="262" t="s">
        <v>435</v>
      </c>
      <c r="F241" s="262" t="s">
        <v>436</v>
      </c>
      <c r="G241" s="263" t="s">
        <v>195</v>
      </c>
      <c r="H241" s="264">
        <v>2</v>
      </c>
      <c r="I241" s="265"/>
      <c r="J241" s="266">
        <f>ROUND(H241*I241,2)</f>
        <v>0</v>
      </c>
      <c r="K241" s="226" t="s">
        <v>100</v>
      </c>
      <c r="L241" s="260"/>
      <c r="M241" s="267"/>
      <c r="N241" s="268" t="s">
        <v>36</v>
      </c>
      <c r="O241" s="269"/>
      <c r="P241" s="269">
        <f>H241*O241</f>
        <v>0</v>
      </c>
      <c r="Q241" s="269">
        <v>0.00025000000000000001</v>
      </c>
      <c r="R241" s="269">
        <f>H241*Q241</f>
        <v>0.00050000000000000001</v>
      </c>
      <c r="S241" s="269">
        <v>0</v>
      </c>
      <c r="T241" s="270">
        <f>H241*S241</f>
        <v>0</v>
      </c>
      <c r="U241" s="271"/>
      <c r="AR241" s="14">
        <v>8</v>
      </c>
      <c r="AT241" s="14" t="s">
        <v>198</v>
      </c>
      <c r="AU241" s="14">
        <v>2</v>
      </c>
      <c r="AY241" s="14" t="s">
        <v>92</v>
      </c>
      <c r="BE241" s="14">
        <f>IF(N241="základní",J241,0)</f>
        <v>0</v>
      </c>
      <c r="BF241" s="14">
        <f>IF(N241="snížená",J241,0)</f>
        <v>0</v>
      </c>
      <c r="BG241" s="14">
        <f>IF(N241="zákl. přenesená",J241,0)</f>
        <v>0</v>
      </c>
      <c r="BH241" s="14">
        <f>IF(N241="sníž. přenesená",J241,0)</f>
        <v>0</v>
      </c>
      <c r="BI241" s="14">
        <f>IF(N241="nulová",J241,0)</f>
        <v>0</v>
      </c>
      <c r="BJ241" s="14">
        <v>2</v>
      </c>
    </row>
    <row r="242" s="12" customFormat="1">
      <c r="B242" s="224"/>
      <c r="C242" s="225" t="s">
        <v>437</v>
      </c>
      <c r="D242" s="225" t="s">
        <v>96</v>
      </c>
      <c r="E242" s="226" t="s">
        <v>438</v>
      </c>
      <c r="F242" s="226" t="s">
        <v>439</v>
      </c>
      <c r="G242" s="227" t="s">
        <v>195</v>
      </c>
      <c r="H242" s="228">
        <v>8</v>
      </c>
      <c r="I242" s="229"/>
      <c r="J242" s="230">
        <f>ROUND(H242*I242,2)</f>
        <v>0</v>
      </c>
      <c r="K242" s="226" t="s">
        <v>100</v>
      </c>
      <c r="L242" s="224"/>
      <c r="M242" s="231"/>
      <c r="N242" s="232" t="s">
        <v>36</v>
      </c>
      <c r="O242" s="233"/>
      <c r="P242" s="233">
        <f>H242*O242</f>
        <v>0</v>
      </c>
      <c r="Q242" s="233">
        <v>0</v>
      </c>
      <c r="R242" s="233">
        <f>H242*Q242</f>
        <v>0</v>
      </c>
      <c r="S242" s="233">
        <v>0.0030000000000000001</v>
      </c>
      <c r="T242" s="234">
        <f>H242*S242</f>
        <v>0.024</v>
      </c>
      <c r="U242" s="235"/>
      <c r="AR242" s="12">
        <v>4</v>
      </c>
      <c r="AT242" s="12" t="s">
        <v>96</v>
      </c>
      <c r="AU242" s="12">
        <v>2</v>
      </c>
      <c r="AY242" s="12" t="s">
        <v>92</v>
      </c>
      <c r="BE242" s="12">
        <f>IF(N242="základní",J242,0)</f>
        <v>0</v>
      </c>
      <c r="BF242" s="12">
        <f>IF(N242="snížená",J242,0)</f>
        <v>0</v>
      </c>
      <c r="BG242" s="12">
        <f>IF(N242="zákl. přenesená",J242,0)</f>
        <v>0</v>
      </c>
      <c r="BH242" s="12">
        <f>IF(N242="sníž. přenesená",J242,0)</f>
        <v>0</v>
      </c>
      <c r="BI242" s="12">
        <f>IF(N242="nulová",J242,0)</f>
        <v>0</v>
      </c>
      <c r="BJ242" s="12">
        <v>2</v>
      </c>
    </row>
    <row r="243" s="7" customFormat="1">
      <c r="A243" s="236"/>
      <c r="B243" s="237"/>
      <c r="C243" s="238"/>
      <c r="D243" s="239" t="s">
        <v>101</v>
      </c>
      <c r="E243" s="238"/>
      <c r="F243" s="240" t="s">
        <v>440</v>
      </c>
      <c r="G243" s="238"/>
      <c r="H243" s="238"/>
      <c r="I243" s="238"/>
      <c r="J243" s="238"/>
      <c r="K243" s="238"/>
      <c r="L243" s="241"/>
      <c r="M243" s="242"/>
      <c r="N243" s="243"/>
      <c r="O243" s="244"/>
      <c r="P243" s="244"/>
      <c r="Q243" s="244"/>
      <c r="R243" s="244"/>
      <c r="S243" s="244"/>
      <c r="T243" s="245"/>
      <c r="U243" s="236"/>
      <c r="V243" s="236"/>
      <c r="W243" s="236"/>
      <c r="X243" s="236"/>
      <c r="Y243" s="236"/>
      <c r="Z243" s="236"/>
      <c r="AA243" s="236"/>
      <c r="AB243" s="236"/>
      <c r="AC243" s="236"/>
      <c r="AD243" s="236"/>
      <c r="AE243" s="236"/>
      <c r="AT243" s="246" t="s">
        <v>101</v>
      </c>
      <c r="AU243" s="246">
        <v>0</v>
      </c>
      <c r="AY243" s="7" t="s">
        <v>92</v>
      </c>
      <c r="BJ243" s="7">
        <v>0</v>
      </c>
    </row>
    <row r="244" s="12" customFormat="1" ht="24">
      <c r="B244" s="224"/>
      <c r="C244" s="225" t="s">
        <v>441</v>
      </c>
      <c r="D244" s="225" t="s">
        <v>96</v>
      </c>
      <c r="E244" s="226" t="s">
        <v>442</v>
      </c>
      <c r="F244" s="226" t="s">
        <v>443</v>
      </c>
      <c r="G244" s="227" t="s">
        <v>195</v>
      </c>
      <c r="H244" s="228">
        <v>8</v>
      </c>
      <c r="I244" s="229"/>
      <c r="J244" s="230">
        <f>ROUND(H244*I244,2)</f>
        <v>0</v>
      </c>
      <c r="K244" s="226" t="s">
        <v>100</v>
      </c>
      <c r="L244" s="224"/>
      <c r="M244" s="231"/>
      <c r="N244" s="232" t="s">
        <v>36</v>
      </c>
      <c r="O244" s="233"/>
      <c r="P244" s="233">
        <f>H244*O244</f>
        <v>0</v>
      </c>
      <c r="Q244" s="233">
        <v>0</v>
      </c>
      <c r="R244" s="233">
        <f>H244*Q244</f>
        <v>0</v>
      </c>
      <c r="S244" s="233">
        <v>0</v>
      </c>
      <c r="T244" s="234">
        <f>H244*S244</f>
        <v>0</v>
      </c>
      <c r="U244" s="235"/>
      <c r="AR244" s="12">
        <v>4</v>
      </c>
      <c r="AT244" s="12" t="s">
        <v>96</v>
      </c>
      <c r="AU244" s="12">
        <v>2</v>
      </c>
      <c r="AY244" s="12" t="s">
        <v>92</v>
      </c>
      <c r="BE244" s="12">
        <f>IF(N244="základní",J244,0)</f>
        <v>0</v>
      </c>
      <c r="BF244" s="12">
        <f>IF(N244="snížená",J244,0)</f>
        <v>0</v>
      </c>
      <c r="BG244" s="12">
        <f>IF(N244="zákl. přenesená",J244,0)</f>
        <v>0</v>
      </c>
      <c r="BH244" s="12">
        <f>IF(N244="sníž. přenesená",J244,0)</f>
        <v>0</v>
      </c>
      <c r="BI244" s="12">
        <f>IF(N244="nulová",J244,0)</f>
        <v>0</v>
      </c>
      <c r="BJ244" s="12">
        <v>2</v>
      </c>
    </row>
    <row r="245" s="7" customFormat="1">
      <c r="A245" s="236"/>
      <c r="B245" s="237"/>
      <c r="C245" s="238"/>
      <c r="D245" s="239" t="s">
        <v>101</v>
      </c>
      <c r="E245" s="238"/>
      <c r="F245" s="240" t="s">
        <v>444</v>
      </c>
      <c r="G245" s="238"/>
      <c r="H245" s="238"/>
      <c r="I245" s="238"/>
      <c r="J245" s="238"/>
      <c r="K245" s="238"/>
      <c r="L245" s="241"/>
      <c r="M245" s="242"/>
      <c r="N245" s="243"/>
      <c r="O245" s="244"/>
      <c r="P245" s="244"/>
      <c r="Q245" s="244"/>
      <c r="R245" s="244"/>
      <c r="S245" s="244"/>
      <c r="T245" s="245"/>
      <c r="U245" s="236"/>
      <c r="V245" s="236"/>
      <c r="W245" s="236"/>
      <c r="X245" s="236"/>
      <c r="Y245" s="236"/>
      <c r="Z245" s="236"/>
      <c r="AA245" s="236"/>
      <c r="AB245" s="236"/>
      <c r="AC245" s="236"/>
      <c r="AD245" s="236"/>
      <c r="AE245" s="236"/>
      <c r="AT245" s="246" t="s">
        <v>101</v>
      </c>
      <c r="AU245" s="246">
        <v>0</v>
      </c>
      <c r="AY245" s="7" t="s">
        <v>92</v>
      </c>
      <c r="BJ245" s="7">
        <v>0</v>
      </c>
    </row>
    <row r="246" s="14" customFormat="1">
      <c r="B246" s="260"/>
      <c r="C246" s="261" t="s">
        <v>445</v>
      </c>
      <c r="D246" s="261" t="s">
        <v>198</v>
      </c>
      <c r="E246" s="262" t="s">
        <v>446</v>
      </c>
      <c r="F246" s="262" t="s">
        <v>447</v>
      </c>
      <c r="G246" s="263" t="s">
        <v>289</v>
      </c>
      <c r="H246" s="264">
        <v>8</v>
      </c>
      <c r="I246" s="265"/>
      <c r="J246" s="266">
        <f>ROUND(H246*I246,2)</f>
        <v>0</v>
      </c>
      <c r="K246" s="226"/>
      <c r="L246" s="260"/>
      <c r="M246" s="267"/>
      <c r="N246" s="268" t="s">
        <v>36</v>
      </c>
      <c r="O246" s="269"/>
      <c r="P246" s="269">
        <f>H246*O246</f>
        <v>0</v>
      </c>
      <c r="Q246" s="269">
        <v>0</v>
      </c>
      <c r="R246" s="269">
        <f>H246*Q246</f>
        <v>0</v>
      </c>
      <c r="S246" s="269">
        <v>0</v>
      </c>
      <c r="T246" s="270">
        <f>H246*S246</f>
        <v>0</v>
      </c>
      <c r="U246" s="271"/>
      <c r="AR246" s="14">
        <v>8</v>
      </c>
      <c r="AT246" s="14" t="s">
        <v>198</v>
      </c>
      <c r="AU246" s="14">
        <v>2</v>
      </c>
      <c r="AY246" s="14" t="s">
        <v>92</v>
      </c>
      <c r="BE246" s="14">
        <f>IF(N246="základní",J246,0)</f>
        <v>0</v>
      </c>
      <c r="BF246" s="14">
        <f>IF(N246="snížená",J246,0)</f>
        <v>0</v>
      </c>
      <c r="BG246" s="14">
        <f>IF(N246="zákl. přenesená",J246,0)</f>
        <v>0</v>
      </c>
      <c r="BH246" s="14">
        <f>IF(N246="sníž. přenesená",J246,0)</f>
        <v>0</v>
      </c>
      <c r="BI246" s="14">
        <f>IF(N246="nulová",J246,0)</f>
        <v>0</v>
      </c>
      <c r="BJ246" s="14">
        <v>2</v>
      </c>
    </row>
    <row r="247" s="12" customFormat="1">
      <c r="B247" s="224"/>
      <c r="C247" s="225" t="s">
        <v>448</v>
      </c>
      <c r="D247" s="225" t="s">
        <v>96</v>
      </c>
      <c r="E247" s="226" t="s">
        <v>449</v>
      </c>
      <c r="F247" s="226" t="s">
        <v>450</v>
      </c>
      <c r="G247" s="227" t="s">
        <v>195</v>
      </c>
      <c r="H247" s="228">
        <v>1</v>
      </c>
      <c r="I247" s="229"/>
      <c r="J247" s="230">
        <f>ROUND(H247*I247,2)</f>
        <v>0</v>
      </c>
      <c r="K247" s="226" t="s">
        <v>100</v>
      </c>
      <c r="L247" s="224"/>
      <c r="M247" s="231"/>
      <c r="N247" s="232" t="s">
        <v>36</v>
      </c>
      <c r="O247" s="233"/>
      <c r="P247" s="233">
        <f>H247*O247</f>
        <v>0</v>
      </c>
      <c r="Q247" s="233">
        <v>0</v>
      </c>
      <c r="R247" s="233">
        <f>H247*Q247</f>
        <v>0</v>
      </c>
      <c r="S247" s="233">
        <v>0</v>
      </c>
      <c r="T247" s="234">
        <f>H247*S247</f>
        <v>0</v>
      </c>
      <c r="U247" s="235"/>
      <c r="AR247" s="12">
        <v>4</v>
      </c>
      <c r="AT247" s="12" t="s">
        <v>96</v>
      </c>
      <c r="AU247" s="12">
        <v>2</v>
      </c>
      <c r="AY247" s="12" t="s">
        <v>92</v>
      </c>
      <c r="BE247" s="12">
        <f>IF(N247="základní",J247,0)</f>
        <v>0</v>
      </c>
      <c r="BF247" s="12">
        <f>IF(N247="snížená",J247,0)</f>
        <v>0</v>
      </c>
      <c r="BG247" s="12">
        <f>IF(N247="zákl. přenesená",J247,0)</f>
        <v>0</v>
      </c>
      <c r="BH247" s="12">
        <f>IF(N247="sníž. přenesená",J247,0)</f>
        <v>0</v>
      </c>
      <c r="BI247" s="12">
        <f>IF(N247="nulová",J247,0)</f>
        <v>0</v>
      </c>
      <c r="BJ247" s="12">
        <v>2</v>
      </c>
    </row>
    <row r="248" s="7" customFormat="1">
      <c r="A248" s="236"/>
      <c r="B248" s="237"/>
      <c r="C248" s="238"/>
      <c r="D248" s="239" t="s">
        <v>101</v>
      </c>
      <c r="E248" s="238"/>
      <c r="F248" s="240" t="s">
        <v>451</v>
      </c>
      <c r="G248" s="238"/>
      <c r="H248" s="238"/>
      <c r="I248" s="238"/>
      <c r="J248" s="238"/>
      <c r="K248" s="238"/>
      <c r="L248" s="241"/>
      <c r="M248" s="242"/>
      <c r="N248" s="243"/>
      <c r="O248" s="244"/>
      <c r="P248" s="244"/>
      <c r="Q248" s="244"/>
      <c r="R248" s="244"/>
      <c r="S248" s="244"/>
      <c r="T248" s="245"/>
      <c r="U248" s="236"/>
      <c r="V248" s="236"/>
      <c r="W248" s="236"/>
      <c r="X248" s="236"/>
      <c r="Y248" s="236"/>
      <c r="Z248" s="236"/>
      <c r="AA248" s="236"/>
      <c r="AB248" s="236"/>
      <c r="AC248" s="236"/>
      <c r="AD248" s="236"/>
      <c r="AE248" s="236"/>
      <c r="AT248" s="246" t="s">
        <v>101</v>
      </c>
      <c r="AU248" s="246">
        <v>0</v>
      </c>
      <c r="AY248" s="7" t="s">
        <v>92</v>
      </c>
      <c r="BJ248" s="7">
        <v>0</v>
      </c>
    </row>
    <row r="249" s="14" customFormat="1">
      <c r="B249" s="260"/>
      <c r="C249" s="261" t="s">
        <v>452</v>
      </c>
      <c r="D249" s="261" t="s">
        <v>198</v>
      </c>
      <c r="E249" s="262" t="s">
        <v>453</v>
      </c>
      <c r="F249" s="262" t="s">
        <v>454</v>
      </c>
      <c r="G249" s="263" t="s">
        <v>195</v>
      </c>
      <c r="H249" s="264">
        <v>1</v>
      </c>
      <c r="I249" s="265"/>
      <c r="J249" s="266">
        <f>ROUND(H249*I249,2)</f>
        <v>0</v>
      </c>
      <c r="K249" s="226"/>
      <c r="L249" s="260"/>
      <c r="M249" s="267"/>
      <c r="N249" s="268" t="s">
        <v>36</v>
      </c>
      <c r="O249" s="269"/>
      <c r="P249" s="269">
        <f>H249*O249</f>
        <v>0</v>
      </c>
      <c r="Q249" s="269">
        <v>0.00014999999999999999</v>
      </c>
      <c r="R249" s="269">
        <f>H249*Q249</f>
        <v>0.00014999999999999999</v>
      </c>
      <c r="S249" s="269">
        <v>0</v>
      </c>
      <c r="T249" s="270">
        <f>H249*S249</f>
        <v>0</v>
      </c>
      <c r="U249" s="271"/>
      <c r="AR249" s="14">
        <v>8</v>
      </c>
      <c r="AT249" s="14" t="s">
        <v>198</v>
      </c>
      <c r="AU249" s="14">
        <v>2</v>
      </c>
      <c r="AY249" s="14" t="s">
        <v>92</v>
      </c>
      <c r="BE249" s="14">
        <f>IF(N249="základní",J249,0)</f>
        <v>0</v>
      </c>
      <c r="BF249" s="14">
        <f>IF(N249="snížená",J249,0)</f>
        <v>0</v>
      </c>
      <c r="BG249" s="14">
        <f>IF(N249="zákl. přenesená",J249,0)</f>
        <v>0</v>
      </c>
      <c r="BH249" s="14">
        <f>IF(N249="sníž. přenesená",J249,0)</f>
        <v>0</v>
      </c>
      <c r="BI249" s="14">
        <f>IF(N249="nulová",J249,0)</f>
        <v>0</v>
      </c>
      <c r="BJ249" s="14">
        <v>2</v>
      </c>
    </row>
    <row r="250" s="12" customFormat="1">
      <c r="B250" s="224"/>
      <c r="C250" s="225" t="s">
        <v>455</v>
      </c>
      <c r="D250" s="225" t="s">
        <v>96</v>
      </c>
      <c r="E250" s="226" t="s">
        <v>456</v>
      </c>
      <c r="F250" s="226" t="s">
        <v>457</v>
      </c>
      <c r="G250" s="227" t="s">
        <v>195</v>
      </c>
      <c r="H250" s="228">
        <v>7</v>
      </c>
      <c r="I250" s="229"/>
      <c r="J250" s="230">
        <f>ROUND(H250*I250,2)</f>
        <v>0</v>
      </c>
      <c r="K250" s="226" t="s">
        <v>16</v>
      </c>
      <c r="L250" s="224"/>
      <c r="M250" s="231"/>
      <c r="N250" s="232" t="s">
        <v>36</v>
      </c>
      <c r="O250" s="233"/>
      <c r="P250" s="233">
        <f>H250*O250</f>
        <v>0</v>
      </c>
      <c r="Q250" s="233">
        <v>4.0000000000000003E-05</v>
      </c>
      <c r="R250" s="233">
        <f>H250*Q250</f>
        <v>0.00028000000000000003</v>
      </c>
      <c r="S250" s="233">
        <v>0.0020300000000000001</v>
      </c>
      <c r="T250" s="234">
        <f>H250*S250</f>
        <v>0.01421</v>
      </c>
      <c r="U250" s="235"/>
      <c r="AR250" s="12">
        <v>16</v>
      </c>
      <c r="AT250" s="12" t="s">
        <v>96</v>
      </c>
      <c r="AU250" s="12">
        <v>2</v>
      </c>
      <c r="AY250" s="12" t="s">
        <v>92</v>
      </c>
      <c r="BE250" s="12">
        <f>IF(N250="základní",J250,0)</f>
        <v>0</v>
      </c>
      <c r="BF250" s="12">
        <f>IF(N250="snížená",J250,0)</f>
        <v>0</v>
      </c>
      <c r="BG250" s="12">
        <f>IF(N250="zákl. přenesená",J250,0)</f>
        <v>0</v>
      </c>
      <c r="BH250" s="12">
        <f>IF(N250="sníž. přenesená",J250,0)</f>
        <v>0</v>
      </c>
      <c r="BI250" s="12">
        <f>IF(N250="nulová",J250,0)</f>
        <v>0</v>
      </c>
      <c r="BJ250" s="12">
        <v>2</v>
      </c>
    </row>
    <row r="251" s="12" customFormat="1">
      <c r="B251" s="224"/>
      <c r="C251" s="225" t="s">
        <v>458</v>
      </c>
      <c r="D251" s="225" t="s">
        <v>96</v>
      </c>
      <c r="E251" s="226" t="s">
        <v>459</v>
      </c>
      <c r="F251" s="226" t="s">
        <v>460</v>
      </c>
      <c r="G251" s="227" t="s">
        <v>195</v>
      </c>
      <c r="H251" s="228">
        <v>1</v>
      </c>
      <c r="I251" s="229"/>
      <c r="J251" s="230">
        <f>ROUND(H251*I251,2)</f>
        <v>0</v>
      </c>
      <c r="K251" s="226" t="s">
        <v>100</v>
      </c>
      <c r="L251" s="224"/>
      <c r="M251" s="231"/>
      <c r="N251" s="232" t="s">
        <v>36</v>
      </c>
      <c r="O251" s="233"/>
      <c r="P251" s="233">
        <f>H251*O251</f>
        <v>0</v>
      </c>
      <c r="Q251" s="233">
        <v>0</v>
      </c>
      <c r="R251" s="233">
        <f>H251*Q251</f>
        <v>0</v>
      </c>
      <c r="S251" s="233">
        <v>0</v>
      </c>
      <c r="T251" s="234">
        <f>H251*S251</f>
        <v>0</v>
      </c>
      <c r="U251" s="235"/>
      <c r="AR251" s="12">
        <v>4</v>
      </c>
      <c r="AT251" s="12" t="s">
        <v>96</v>
      </c>
      <c r="AU251" s="12">
        <v>2</v>
      </c>
      <c r="AY251" s="12" t="s">
        <v>92</v>
      </c>
      <c r="BE251" s="12">
        <f>IF(N251="základní",J251,0)</f>
        <v>0</v>
      </c>
      <c r="BF251" s="12">
        <f>IF(N251="snížená",J251,0)</f>
        <v>0</v>
      </c>
      <c r="BG251" s="12">
        <f>IF(N251="zákl. přenesená",J251,0)</f>
        <v>0</v>
      </c>
      <c r="BH251" s="12">
        <f>IF(N251="sníž. přenesená",J251,0)</f>
        <v>0</v>
      </c>
      <c r="BI251" s="12">
        <f>IF(N251="nulová",J251,0)</f>
        <v>0</v>
      </c>
      <c r="BJ251" s="12">
        <v>2</v>
      </c>
    </row>
    <row r="252" s="7" customFormat="1">
      <c r="A252" s="236"/>
      <c r="B252" s="237"/>
      <c r="C252" s="238"/>
      <c r="D252" s="239" t="s">
        <v>101</v>
      </c>
      <c r="E252" s="238"/>
      <c r="F252" s="240" t="s">
        <v>461</v>
      </c>
      <c r="G252" s="238"/>
      <c r="H252" s="238"/>
      <c r="I252" s="238"/>
      <c r="J252" s="238"/>
      <c r="K252" s="238"/>
      <c r="L252" s="241"/>
      <c r="M252" s="242"/>
      <c r="N252" s="243"/>
      <c r="O252" s="244"/>
      <c r="P252" s="244"/>
      <c r="Q252" s="244"/>
      <c r="R252" s="244"/>
      <c r="S252" s="244"/>
      <c r="T252" s="245"/>
      <c r="U252" s="236"/>
      <c r="V252" s="236"/>
      <c r="W252" s="236"/>
      <c r="X252" s="236"/>
      <c r="Y252" s="236"/>
      <c r="Z252" s="236"/>
      <c r="AA252" s="236"/>
      <c r="AB252" s="236"/>
      <c r="AC252" s="236"/>
      <c r="AD252" s="236"/>
      <c r="AE252" s="236"/>
      <c r="AT252" s="246" t="s">
        <v>101</v>
      </c>
      <c r="AU252" s="246">
        <v>0</v>
      </c>
      <c r="AY252" s="7" t="s">
        <v>92</v>
      </c>
      <c r="BJ252" s="7">
        <v>0</v>
      </c>
    </row>
    <row r="253" s="12" customFormat="1" ht="24">
      <c r="B253" s="224"/>
      <c r="C253" s="225" t="s">
        <v>462</v>
      </c>
      <c r="D253" s="225" t="s">
        <v>96</v>
      </c>
      <c r="E253" s="226" t="s">
        <v>463</v>
      </c>
      <c r="F253" s="226" t="s">
        <v>464</v>
      </c>
      <c r="G253" s="227" t="s">
        <v>195</v>
      </c>
      <c r="H253" s="228">
        <v>10</v>
      </c>
      <c r="I253" s="229"/>
      <c r="J253" s="230">
        <f>ROUND(H253*I253,2)</f>
        <v>0</v>
      </c>
      <c r="K253" s="226" t="s">
        <v>100</v>
      </c>
      <c r="L253" s="224"/>
      <c r="M253" s="231"/>
      <c r="N253" s="232" t="s">
        <v>36</v>
      </c>
      <c r="O253" s="233"/>
      <c r="P253" s="233">
        <f>H253*O253</f>
        <v>0</v>
      </c>
      <c r="Q253" s="233">
        <v>0</v>
      </c>
      <c r="R253" s="233">
        <f>H253*Q253</f>
        <v>0</v>
      </c>
      <c r="S253" s="233">
        <v>0</v>
      </c>
      <c r="T253" s="234">
        <f>H253*S253</f>
        <v>0</v>
      </c>
      <c r="U253" s="235"/>
      <c r="AR253" s="12">
        <v>4</v>
      </c>
      <c r="AT253" s="12" t="s">
        <v>96</v>
      </c>
      <c r="AU253" s="12">
        <v>2</v>
      </c>
      <c r="AY253" s="12" t="s">
        <v>92</v>
      </c>
      <c r="BE253" s="12">
        <f>IF(N253="základní",J253,0)</f>
        <v>0</v>
      </c>
      <c r="BF253" s="12">
        <f>IF(N253="snížená",J253,0)</f>
        <v>0</v>
      </c>
      <c r="BG253" s="12">
        <f>IF(N253="zákl. přenesená",J253,0)</f>
        <v>0</v>
      </c>
      <c r="BH253" s="12">
        <f>IF(N253="sníž. přenesená",J253,0)</f>
        <v>0</v>
      </c>
      <c r="BI253" s="12">
        <f>IF(N253="nulová",J253,0)</f>
        <v>0</v>
      </c>
      <c r="BJ253" s="12">
        <v>2</v>
      </c>
    </row>
    <row r="254" s="7" customFormat="1">
      <c r="A254" s="236"/>
      <c r="B254" s="237"/>
      <c r="C254" s="238"/>
      <c r="D254" s="239" t="s">
        <v>101</v>
      </c>
      <c r="E254" s="238"/>
      <c r="F254" s="240" t="s">
        <v>465</v>
      </c>
      <c r="G254" s="238"/>
      <c r="H254" s="238"/>
      <c r="I254" s="238"/>
      <c r="J254" s="238"/>
      <c r="K254" s="238"/>
      <c r="L254" s="241"/>
      <c r="M254" s="242"/>
      <c r="N254" s="243"/>
      <c r="O254" s="244"/>
      <c r="P254" s="244"/>
      <c r="Q254" s="244"/>
      <c r="R254" s="244"/>
      <c r="S254" s="244"/>
      <c r="T254" s="245"/>
      <c r="U254" s="236"/>
      <c r="V254" s="236"/>
      <c r="W254" s="236"/>
      <c r="X254" s="236"/>
      <c r="Y254" s="236"/>
      <c r="Z254" s="236"/>
      <c r="AA254" s="236"/>
      <c r="AB254" s="236"/>
      <c r="AC254" s="236"/>
      <c r="AD254" s="236"/>
      <c r="AE254" s="236"/>
      <c r="AT254" s="246" t="s">
        <v>101</v>
      </c>
      <c r="AU254" s="246">
        <v>0</v>
      </c>
      <c r="AY254" s="7" t="s">
        <v>92</v>
      </c>
      <c r="BJ254" s="7">
        <v>0</v>
      </c>
    </row>
    <row r="255" s="12" customFormat="1">
      <c r="B255" s="224"/>
      <c r="C255" s="225" t="s">
        <v>466</v>
      </c>
      <c r="D255" s="225" t="s">
        <v>96</v>
      </c>
      <c r="E255" s="226" t="s">
        <v>467</v>
      </c>
      <c r="F255" s="226" t="s">
        <v>468</v>
      </c>
      <c r="G255" s="227" t="s">
        <v>218</v>
      </c>
      <c r="H255" s="272"/>
      <c r="I255" s="229"/>
      <c r="J255" s="230">
        <f>ROUND(H255*I255,2)</f>
        <v>0</v>
      </c>
      <c r="K255" s="226" t="s">
        <v>100</v>
      </c>
      <c r="L255" s="224"/>
      <c r="M255" s="231"/>
      <c r="N255" s="232" t="s">
        <v>36</v>
      </c>
      <c r="O255" s="233"/>
      <c r="P255" s="233">
        <f>H255*O255</f>
        <v>0</v>
      </c>
      <c r="Q255" s="233">
        <v>0</v>
      </c>
      <c r="R255" s="233">
        <f>H255*Q255</f>
        <v>0</v>
      </c>
      <c r="S255" s="233">
        <v>0</v>
      </c>
      <c r="T255" s="234">
        <f>H255*S255</f>
        <v>0</v>
      </c>
      <c r="U255" s="235"/>
      <c r="AR255" s="12">
        <v>4</v>
      </c>
      <c r="AT255" s="12" t="s">
        <v>96</v>
      </c>
      <c r="AU255" s="12">
        <v>2</v>
      </c>
      <c r="AY255" s="12" t="s">
        <v>92</v>
      </c>
      <c r="BE255" s="12">
        <f>IF(N255="základní",J255,0)</f>
        <v>0</v>
      </c>
      <c r="BF255" s="12">
        <f>IF(N255="snížená",J255,0)</f>
        <v>0</v>
      </c>
      <c r="BG255" s="12">
        <f>IF(N255="zákl. přenesená",J255,0)</f>
        <v>0</v>
      </c>
      <c r="BH255" s="12">
        <f>IF(N255="sníž. přenesená",J255,0)</f>
        <v>0</v>
      </c>
      <c r="BI255" s="12">
        <f>IF(N255="nulová",J255,0)</f>
        <v>0</v>
      </c>
      <c r="BJ255" s="12">
        <v>2</v>
      </c>
    </row>
    <row r="256" s="7" customFormat="1">
      <c r="A256" s="236"/>
      <c r="B256" s="237"/>
      <c r="C256" s="238"/>
      <c r="D256" s="239" t="s">
        <v>101</v>
      </c>
      <c r="E256" s="238"/>
      <c r="F256" s="240" t="s">
        <v>469</v>
      </c>
      <c r="G256" s="238"/>
      <c r="H256" s="238"/>
      <c r="I256" s="238"/>
      <c r="J256" s="238"/>
      <c r="K256" s="238"/>
      <c r="L256" s="241"/>
      <c r="M256" s="242"/>
      <c r="N256" s="243"/>
      <c r="O256" s="244"/>
      <c r="P256" s="244"/>
      <c r="Q256" s="244"/>
      <c r="R256" s="244"/>
      <c r="S256" s="244"/>
      <c r="T256" s="245"/>
      <c r="U256" s="236"/>
      <c r="V256" s="236"/>
      <c r="W256" s="236"/>
      <c r="X256" s="236"/>
      <c r="Y256" s="236"/>
      <c r="Z256" s="236"/>
      <c r="AA256" s="236"/>
      <c r="AB256" s="236"/>
      <c r="AC256" s="236"/>
      <c r="AD256" s="236"/>
      <c r="AE256" s="236"/>
      <c r="AT256" s="246" t="s">
        <v>101</v>
      </c>
      <c r="AU256" s="246">
        <v>0</v>
      </c>
      <c r="AY256" s="7" t="s">
        <v>92</v>
      </c>
      <c r="BJ256" s="7">
        <v>0</v>
      </c>
    </row>
    <row r="257" s="11" customFormat="1" ht="23.1" customHeight="1">
      <c r="B257" s="215"/>
      <c r="C257" s="216"/>
      <c r="D257" s="205" t="s">
        <v>62</v>
      </c>
      <c r="E257" s="217" t="s">
        <v>470</v>
      </c>
      <c r="F257" s="218" t="s">
        <v>471</v>
      </c>
      <c r="G257" s="219"/>
      <c r="H257" s="220"/>
      <c r="I257" s="221"/>
      <c r="J257" s="221">
        <f>J258 + J260 + J261 + J262 + J264 + J265</f>
        <v>0</v>
      </c>
      <c r="K257" s="218"/>
      <c r="L257" s="215"/>
      <c r="M257" s="222"/>
      <c r="N257" s="211"/>
      <c r="O257" s="212"/>
      <c r="P257" s="212">
        <f>P258 + P260 + P261 + P262 + P264 + P265</f>
        <v>0</v>
      </c>
      <c r="Q257" s="212"/>
      <c r="R257" s="212">
        <f>R258 + R260 + R261 + R262 + R264 + R265</f>
        <v>0.00089999999999999998</v>
      </c>
      <c r="S257" s="212"/>
      <c r="T257" s="213">
        <f>T258 + T260 + T261 + T262 + T264 + T265</f>
        <v>0</v>
      </c>
      <c r="U257" s="223"/>
      <c r="AR257" s="11">
        <v>2</v>
      </c>
      <c r="AT257" s="11" t="s">
        <v>62</v>
      </c>
      <c r="AU257" s="11">
        <v>1</v>
      </c>
      <c r="AY257" s="11" t="s">
        <v>92</v>
      </c>
      <c r="BJ257" s="11">
        <v>0</v>
      </c>
    </row>
    <row r="258" s="12" customFormat="1">
      <c r="B258" s="224"/>
      <c r="C258" s="225" t="s">
        <v>472</v>
      </c>
      <c r="D258" s="225" t="s">
        <v>96</v>
      </c>
      <c r="E258" s="226" t="s">
        <v>473</v>
      </c>
      <c r="F258" s="226" t="s">
        <v>474</v>
      </c>
      <c r="G258" s="227" t="s">
        <v>195</v>
      </c>
      <c r="H258" s="228">
        <v>1</v>
      </c>
      <c r="I258" s="229"/>
      <c r="J258" s="230">
        <f>ROUND(H258*I258,2)</f>
        <v>0</v>
      </c>
      <c r="K258" s="226" t="s">
        <v>100</v>
      </c>
      <c r="L258" s="224"/>
      <c r="M258" s="231"/>
      <c r="N258" s="232" t="s">
        <v>36</v>
      </c>
      <c r="O258" s="233"/>
      <c r="P258" s="233">
        <f>H258*O258</f>
        <v>0</v>
      </c>
      <c r="Q258" s="233">
        <v>0</v>
      </c>
      <c r="R258" s="233">
        <f>H258*Q258</f>
        <v>0</v>
      </c>
      <c r="S258" s="233">
        <v>0</v>
      </c>
      <c r="T258" s="234">
        <f>H258*S258</f>
        <v>0</v>
      </c>
      <c r="U258" s="235"/>
      <c r="AR258" s="12">
        <v>4</v>
      </c>
      <c r="AT258" s="12" t="s">
        <v>96</v>
      </c>
      <c r="AU258" s="12">
        <v>2</v>
      </c>
      <c r="AY258" s="12" t="s">
        <v>92</v>
      </c>
      <c r="BE258" s="12">
        <f>IF(N258="základní",J258,0)</f>
        <v>0</v>
      </c>
      <c r="BF258" s="12">
        <f>IF(N258="snížená",J258,0)</f>
        <v>0</v>
      </c>
      <c r="BG258" s="12">
        <f>IF(N258="zákl. přenesená",J258,0)</f>
        <v>0</v>
      </c>
      <c r="BH258" s="12">
        <f>IF(N258="sníž. přenesená",J258,0)</f>
        <v>0</v>
      </c>
      <c r="BI258" s="12">
        <f>IF(N258="nulová",J258,0)</f>
        <v>0</v>
      </c>
      <c r="BJ258" s="12">
        <v>2</v>
      </c>
    </row>
    <row r="259" s="7" customFormat="1">
      <c r="A259" s="236"/>
      <c r="B259" s="237"/>
      <c r="C259" s="238"/>
      <c r="D259" s="239" t="s">
        <v>101</v>
      </c>
      <c r="E259" s="238"/>
      <c r="F259" s="240" t="s">
        <v>475</v>
      </c>
      <c r="G259" s="238"/>
      <c r="H259" s="238"/>
      <c r="I259" s="238"/>
      <c r="J259" s="238"/>
      <c r="K259" s="238"/>
      <c r="L259" s="241"/>
      <c r="M259" s="242"/>
      <c r="N259" s="243"/>
      <c r="O259" s="244"/>
      <c r="P259" s="244"/>
      <c r="Q259" s="244"/>
      <c r="R259" s="244"/>
      <c r="S259" s="244"/>
      <c r="T259" s="245"/>
      <c r="U259" s="236"/>
      <c r="V259" s="236"/>
      <c r="W259" s="236"/>
      <c r="X259" s="236"/>
      <c r="Y259" s="236"/>
      <c r="Z259" s="236"/>
      <c r="AA259" s="236"/>
      <c r="AB259" s="236"/>
      <c r="AC259" s="236"/>
      <c r="AD259" s="236"/>
      <c r="AE259" s="236"/>
      <c r="AT259" s="246" t="s">
        <v>101</v>
      </c>
      <c r="AU259" s="246">
        <v>0</v>
      </c>
      <c r="AY259" s="7" t="s">
        <v>92</v>
      </c>
      <c r="BJ259" s="7">
        <v>0</v>
      </c>
    </row>
    <row r="260" s="14" customFormat="1" ht="24">
      <c r="B260" s="260"/>
      <c r="C260" s="261" t="s">
        <v>476</v>
      </c>
      <c r="D260" s="261" t="s">
        <v>198</v>
      </c>
      <c r="E260" s="262" t="s">
        <v>477</v>
      </c>
      <c r="F260" s="262" t="s">
        <v>478</v>
      </c>
      <c r="G260" s="263" t="s">
        <v>289</v>
      </c>
      <c r="H260" s="264">
        <v>1</v>
      </c>
      <c r="I260" s="265"/>
      <c r="J260" s="266">
        <f>ROUND(H260*I260,2)</f>
        <v>0</v>
      </c>
      <c r="K260" s="226"/>
      <c r="L260" s="260"/>
      <c r="M260" s="267"/>
      <c r="N260" s="268" t="s">
        <v>36</v>
      </c>
      <c r="O260" s="269"/>
      <c r="P260" s="269">
        <f>H260*O260</f>
        <v>0</v>
      </c>
      <c r="Q260" s="269">
        <v>0</v>
      </c>
      <c r="R260" s="269">
        <f>H260*Q260</f>
        <v>0</v>
      </c>
      <c r="S260" s="269">
        <v>0</v>
      </c>
      <c r="T260" s="270">
        <f>H260*S260</f>
        <v>0</v>
      </c>
      <c r="U260" s="271"/>
      <c r="AR260" s="14">
        <v>8</v>
      </c>
      <c r="AT260" s="14" t="s">
        <v>198</v>
      </c>
      <c r="AU260" s="14">
        <v>2</v>
      </c>
      <c r="AY260" s="14" t="s">
        <v>92</v>
      </c>
      <c r="BE260" s="14">
        <f>IF(N260="základní",J260,0)</f>
        <v>0</v>
      </c>
      <c r="BF260" s="14">
        <f>IF(N260="snížená",J260,0)</f>
        <v>0</v>
      </c>
      <c r="BG260" s="14">
        <f>IF(N260="zákl. přenesená",J260,0)</f>
        <v>0</v>
      </c>
      <c r="BH260" s="14">
        <f>IF(N260="sníž. přenesená",J260,0)</f>
        <v>0</v>
      </c>
      <c r="BI260" s="14">
        <f>IF(N260="nulová",J260,0)</f>
        <v>0</v>
      </c>
      <c r="BJ260" s="14">
        <v>2</v>
      </c>
    </row>
    <row r="261" s="14" customFormat="1">
      <c r="B261" s="260"/>
      <c r="C261" s="261" t="s">
        <v>479</v>
      </c>
      <c r="D261" s="261" t="s">
        <v>198</v>
      </c>
      <c r="E261" s="262" t="s">
        <v>480</v>
      </c>
      <c r="F261" s="262" t="s">
        <v>481</v>
      </c>
      <c r="G261" s="263" t="s">
        <v>289</v>
      </c>
      <c r="H261" s="264">
        <v>1</v>
      </c>
      <c r="I261" s="265"/>
      <c r="J261" s="266">
        <f>ROUND(H261*I261,2)</f>
        <v>0</v>
      </c>
      <c r="K261" s="226"/>
      <c r="L261" s="260"/>
      <c r="M261" s="267"/>
      <c r="N261" s="268" t="s">
        <v>36</v>
      </c>
      <c r="O261" s="269"/>
      <c r="P261" s="269">
        <f>H261*O261</f>
        <v>0</v>
      </c>
      <c r="Q261" s="269">
        <v>0</v>
      </c>
      <c r="R261" s="269">
        <f>H261*Q261</f>
        <v>0</v>
      </c>
      <c r="S261" s="269">
        <v>0</v>
      </c>
      <c r="T261" s="270">
        <f>H261*S261</f>
        <v>0</v>
      </c>
      <c r="U261" s="271"/>
      <c r="AR261" s="14">
        <v>8</v>
      </c>
      <c r="AT261" s="14" t="s">
        <v>198</v>
      </c>
      <c r="AU261" s="14">
        <v>2</v>
      </c>
      <c r="AY261" s="14" t="s">
        <v>92</v>
      </c>
      <c r="BE261" s="14">
        <f>IF(N261="základní",J261,0)</f>
        <v>0</v>
      </c>
      <c r="BF261" s="14">
        <f>IF(N261="snížená",J261,0)</f>
        <v>0</v>
      </c>
      <c r="BG261" s="14">
        <f>IF(N261="zákl. přenesená",J261,0)</f>
        <v>0</v>
      </c>
      <c r="BH261" s="14">
        <f>IF(N261="sníž. přenesená",J261,0)</f>
        <v>0</v>
      </c>
      <c r="BI261" s="14">
        <f>IF(N261="nulová",J261,0)</f>
        <v>0</v>
      </c>
      <c r="BJ261" s="14">
        <v>2</v>
      </c>
    </row>
    <row r="262" s="12" customFormat="1">
      <c r="B262" s="224"/>
      <c r="C262" s="225" t="s">
        <v>482</v>
      </c>
      <c r="D262" s="225" t="s">
        <v>96</v>
      </c>
      <c r="E262" s="226" t="s">
        <v>483</v>
      </c>
      <c r="F262" s="226" t="s">
        <v>484</v>
      </c>
      <c r="G262" s="227" t="s">
        <v>195</v>
      </c>
      <c r="H262" s="228">
        <v>3</v>
      </c>
      <c r="I262" s="229"/>
      <c r="J262" s="230">
        <f>ROUND(H262*I262,2)</f>
        <v>0</v>
      </c>
      <c r="K262" s="226" t="s">
        <v>100</v>
      </c>
      <c r="L262" s="224"/>
      <c r="M262" s="231"/>
      <c r="N262" s="232" t="s">
        <v>36</v>
      </c>
      <c r="O262" s="233"/>
      <c r="P262" s="233">
        <f>H262*O262</f>
        <v>0</v>
      </c>
      <c r="Q262" s="233">
        <v>0</v>
      </c>
      <c r="R262" s="233">
        <f>H262*Q262</f>
        <v>0</v>
      </c>
      <c r="S262" s="233">
        <v>0</v>
      </c>
      <c r="T262" s="234">
        <f>H262*S262</f>
        <v>0</v>
      </c>
      <c r="U262" s="235"/>
      <c r="AR262" s="12">
        <v>4</v>
      </c>
      <c r="AT262" s="12" t="s">
        <v>96</v>
      </c>
      <c r="AU262" s="12">
        <v>2</v>
      </c>
      <c r="AY262" s="12" t="s">
        <v>92</v>
      </c>
      <c r="BE262" s="12">
        <f>IF(N262="základní",J262,0)</f>
        <v>0</v>
      </c>
      <c r="BF262" s="12">
        <f>IF(N262="snížená",J262,0)</f>
        <v>0</v>
      </c>
      <c r="BG262" s="12">
        <f>IF(N262="zákl. přenesená",J262,0)</f>
        <v>0</v>
      </c>
      <c r="BH262" s="12">
        <f>IF(N262="sníž. přenesená",J262,0)</f>
        <v>0</v>
      </c>
      <c r="BI262" s="12">
        <f>IF(N262="nulová",J262,0)</f>
        <v>0</v>
      </c>
      <c r="BJ262" s="12">
        <v>2</v>
      </c>
    </row>
    <row r="263" s="7" customFormat="1">
      <c r="A263" s="236"/>
      <c r="B263" s="237"/>
      <c r="C263" s="238"/>
      <c r="D263" s="239" t="s">
        <v>101</v>
      </c>
      <c r="E263" s="238"/>
      <c r="F263" s="240" t="s">
        <v>485</v>
      </c>
      <c r="G263" s="238"/>
      <c r="H263" s="238"/>
      <c r="I263" s="238"/>
      <c r="J263" s="238"/>
      <c r="K263" s="238"/>
      <c r="L263" s="241"/>
      <c r="M263" s="242"/>
      <c r="N263" s="243"/>
      <c r="O263" s="244"/>
      <c r="P263" s="244"/>
      <c r="Q263" s="244"/>
      <c r="R263" s="244"/>
      <c r="S263" s="244"/>
      <c r="T263" s="245"/>
      <c r="U263" s="236"/>
      <c r="V263" s="236"/>
      <c r="W263" s="236"/>
      <c r="X263" s="236"/>
      <c r="Y263" s="236"/>
      <c r="Z263" s="236"/>
      <c r="AA263" s="236"/>
      <c r="AB263" s="236"/>
      <c r="AC263" s="236"/>
      <c r="AD263" s="236"/>
      <c r="AE263" s="236"/>
      <c r="AT263" s="246" t="s">
        <v>101</v>
      </c>
      <c r="AU263" s="246">
        <v>0</v>
      </c>
      <c r="AY263" s="7" t="s">
        <v>92</v>
      </c>
      <c r="BJ263" s="7">
        <v>0</v>
      </c>
    </row>
    <row r="264" s="14" customFormat="1">
      <c r="B264" s="260"/>
      <c r="C264" s="261" t="s">
        <v>486</v>
      </c>
      <c r="D264" s="261" t="s">
        <v>198</v>
      </c>
      <c r="E264" s="262" t="s">
        <v>487</v>
      </c>
      <c r="F264" s="262" t="s">
        <v>488</v>
      </c>
      <c r="G264" s="263" t="s">
        <v>195</v>
      </c>
      <c r="H264" s="264">
        <v>3</v>
      </c>
      <c r="I264" s="265"/>
      <c r="J264" s="266">
        <f>ROUND(H264*I264,2)</f>
        <v>0</v>
      </c>
      <c r="K264" s="226"/>
      <c r="L264" s="260"/>
      <c r="M264" s="267"/>
      <c r="N264" s="268" t="s">
        <v>36</v>
      </c>
      <c r="O264" s="269"/>
      <c r="P264" s="269">
        <f>H264*O264</f>
        <v>0</v>
      </c>
      <c r="Q264" s="269">
        <v>0.00029999999999999997</v>
      </c>
      <c r="R264" s="269">
        <f>H264*Q264</f>
        <v>0.00089999999999999998</v>
      </c>
      <c r="S264" s="269">
        <v>0</v>
      </c>
      <c r="T264" s="270">
        <f>H264*S264</f>
        <v>0</v>
      </c>
      <c r="U264" s="271"/>
      <c r="AR264" s="14">
        <v>8</v>
      </c>
      <c r="AT264" s="14" t="s">
        <v>198</v>
      </c>
      <c r="AU264" s="14">
        <v>2</v>
      </c>
      <c r="AY264" s="14" t="s">
        <v>92</v>
      </c>
      <c r="BE264" s="14">
        <f>IF(N264="základní",J264,0)</f>
        <v>0</v>
      </c>
      <c r="BF264" s="14">
        <f>IF(N264="snížená",J264,0)</f>
        <v>0</v>
      </c>
      <c r="BG264" s="14">
        <f>IF(N264="zákl. přenesená",J264,0)</f>
        <v>0</v>
      </c>
      <c r="BH264" s="14">
        <f>IF(N264="sníž. přenesená",J264,0)</f>
        <v>0</v>
      </c>
      <c r="BI264" s="14">
        <f>IF(N264="nulová",J264,0)</f>
        <v>0</v>
      </c>
      <c r="BJ264" s="14">
        <v>2</v>
      </c>
    </row>
    <row r="265" s="12" customFormat="1">
      <c r="B265" s="224"/>
      <c r="C265" s="225" t="s">
        <v>489</v>
      </c>
      <c r="D265" s="225" t="s">
        <v>96</v>
      </c>
      <c r="E265" s="226" t="s">
        <v>490</v>
      </c>
      <c r="F265" s="226" t="s">
        <v>491</v>
      </c>
      <c r="G265" s="227" t="s">
        <v>218</v>
      </c>
      <c r="H265" s="272"/>
      <c r="I265" s="229"/>
      <c r="J265" s="230">
        <f>ROUND(H265*I265,2)</f>
        <v>0</v>
      </c>
      <c r="K265" s="226" t="s">
        <v>100</v>
      </c>
      <c r="L265" s="224"/>
      <c r="M265" s="231"/>
      <c r="N265" s="232" t="s">
        <v>36</v>
      </c>
      <c r="O265" s="233"/>
      <c r="P265" s="233">
        <f>H265*O265</f>
        <v>0</v>
      </c>
      <c r="Q265" s="233">
        <v>0</v>
      </c>
      <c r="R265" s="233">
        <f>H265*Q265</f>
        <v>0</v>
      </c>
      <c r="S265" s="233">
        <v>0</v>
      </c>
      <c r="T265" s="234">
        <f>H265*S265</f>
        <v>0</v>
      </c>
      <c r="U265" s="235"/>
      <c r="AR265" s="12">
        <v>4</v>
      </c>
      <c r="AT265" s="12" t="s">
        <v>96</v>
      </c>
      <c r="AU265" s="12">
        <v>2</v>
      </c>
      <c r="AY265" s="12" t="s">
        <v>92</v>
      </c>
      <c r="BE265" s="12">
        <f>IF(N265="základní",J265,0)</f>
        <v>0</v>
      </c>
      <c r="BF265" s="12">
        <f>IF(N265="snížená",J265,0)</f>
        <v>0</v>
      </c>
      <c r="BG265" s="12">
        <f>IF(N265="zákl. přenesená",J265,0)</f>
        <v>0</v>
      </c>
      <c r="BH265" s="12">
        <f>IF(N265="sníž. přenesená",J265,0)</f>
        <v>0</v>
      </c>
      <c r="BI265" s="12">
        <f>IF(N265="nulová",J265,0)</f>
        <v>0</v>
      </c>
      <c r="BJ265" s="12">
        <v>2</v>
      </c>
    </row>
    <row r="266" s="7" customFormat="1">
      <c r="A266" s="236"/>
      <c r="B266" s="237"/>
      <c r="C266" s="238"/>
      <c r="D266" s="239" t="s">
        <v>101</v>
      </c>
      <c r="E266" s="238"/>
      <c r="F266" s="240" t="s">
        <v>492</v>
      </c>
      <c r="G266" s="238"/>
      <c r="H266" s="238"/>
      <c r="I266" s="238"/>
      <c r="J266" s="238"/>
      <c r="K266" s="238"/>
      <c r="L266" s="241"/>
      <c r="M266" s="242"/>
      <c r="N266" s="243"/>
      <c r="O266" s="244"/>
      <c r="P266" s="244"/>
      <c r="Q266" s="244"/>
      <c r="R266" s="244"/>
      <c r="S266" s="244"/>
      <c r="T266" s="245"/>
      <c r="U266" s="236"/>
      <c r="V266" s="236"/>
      <c r="W266" s="236"/>
      <c r="X266" s="236"/>
      <c r="Y266" s="236"/>
      <c r="Z266" s="236"/>
      <c r="AA266" s="236"/>
      <c r="AB266" s="236"/>
      <c r="AC266" s="236"/>
      <c r="AD266" s="236"/>
      <c r="AE266" s="236"/>
      <c r="AT266" s="246" t="s">
        <v>101</v>
      </c>
      <c r="AU266" s="246">
        <v>0</v>
      </c>
      <c r="AY266" s="7" t="s">
        <v>92</v>
      </c>
      <c r="BJ266" s="7">
        <v>0</v>
      </c>
    </row>
    <row r="267" s="11" customFormat="1" ht="23.1" customHeight="1">
      <c r="B267" s="215"/>
      <c r="C267" s="216"/>
      <c r="D267" s="205" t="s">
        <v>62</v>
      </c>
      <c r="E267" s="217" t="s">
        <v>493</v>
      </c>
      <c r="F267" s="218" t="s">
        <v>494</v>
      </c>
      <c r="G267" s="219"/>
      <c r="H267" s="220"/>
      <c r="I267" s="221"/>
      <c r="J267" s="221">
        <f>J268 + J270 + J271</f>
        <v>0</v>
      </c>
      <c r="K267" s="218"/>
      <c r="L267" s="215"/>
      <c r="M267" s="222"/>
      <c r="N267" s="211"/>
      <c r="O267" s="212"/>
      <c r="P267" s="212">
        <f>P268 + P270 + P271</f>
        <v>0</v>
      </c>
      <c r="Q267" s="212"/>
      <c r="R267" s="212">
        <f>R268 + R270 + R271</f>
        <v>0.093602999999999992</v>
      </c>
      <c r="S267" s="212"/>
      <c r="T267" s="213">
        <f>T268 + T270 + T271</f>
        <v>0</v>
      </c>
      <c r="U267" s="223"/>
      <c r="AR267" s="11">
        <v>2</v>
      </c>
      <c r="AT267" s="11" t="s">
        <v>62</v>
      </c>
      <c r="AU267" s="11">
        <v>1</v>
      </c>
      <c r="AY267" s="11" t="s">
        <v>92</v>
      </c>
      <c r="BJ267" s="11">
        <v>0</v>
      </c>
    </row>
    <row r="268" s="12" customFormat="1" ht="24">
      <c r="B268" s="224"/>
      <c r="C268" s="225" t="s">
        <v>495</v>
      </c>
      <c r="D268" s="225" t="s">
        <v>96</v>
      </c>
      <c r="E268" s="226" t="s">
        <v>496</v>
      </c>
      <c r="F268" s="226" t="s">
        <v>497</v>
      </c>
      <c r="G268" s="227" t="s">
        <v>114</v>
      </c>
      <c r="H268" s="228">
        <v>4.0999999999999996</v>
      </c>
      <c r="I268" s="229"/>
      <c r="J268" s="230">
        <f>ROUND(H268*I268,2)</f>
        <v>0</v>
      </c>
      <c r="K268" s="226" t="s">
        <v>100</v>
      </c>
      <c r="L268" s="224"/>
      <c r="M268" s="231"/>
      <c r="N268" s="232" t="s">
        <v>36</v>
      </c>
      <c r="O268" s="233"/>
      <c r="P268" s="233">
        <f>H268*O268</f>
        <v>0</v>
      </c>
      <c r="Q268" s="233">
        <v>0.0126</v>
      </c>
      <c r="R268" s="233">
        <f>H268*Q268</f>
        <v>0.051659999999999998</v>
      </c>
      <c r="S268" s="233">
        <v>0</v>
      </c>
      <c r="T268" s="234">
        <f>H268*S268</f>
        <v>0</v>
      </c>
      <c r="U268" s="235"/>
      <c r="AR268" s="12">
        <v>4</v>
      </c>
      <c r="AT268" s="12" t="s">
        <v>96</v>
      </c>
      <c r="AU268" s="12">
        <v>2</v>
      </c>
      <c r="AY268" s="12" t="s">
        <v>92</v>
      </c>
      <c r="BE268" s="12">
        <f>IF(N268="základní",J268,0)</f>
        <v>0</v>
      </c>
      <c r="BF268" s="12">
        <f>IF(N268="snížená",J268,0)</f>
        <v>0</v>
      </c>
      <c r="BG268" s="12">
        <f>IF(N268="zákl. přenesená",J268,0)</f>
        <v>0</v>
      </c>
      <c r="BH268" s="12">
        <f>IF(N268="sníž. přenesená",J268,0)</f>
        <v>0</v>
      </c>
      <c r="BI268" s="12">
        <f>IF(N268="nulová",J268,0)</f>
        <v>0</v>
      </c>
      <c r="BJ268" s="12">
        <v>2</v>
      </c>
    </row>
    <row r="269" s="7" customFormat="1">
      <c r="A269" s="236"/>
      <c r="B269" s="237"/>
      <c r="C269" s="238"/>
      <c r="D269" s="239" t="s">
        <v>101</v>
      </c>
      <c r="E269" s="238"/>
      <c r="F269" s="240" t="s">
        <v>498</v>
      </c>
      <c r="G269" s="238"/>
      <c r="H269" s="238"/>
      <c r="I269" s="238"/>
      <c r="J269" s="238"/>
      <c r="K269" s="238"/>
      <c r="L269" s="241"/>
      <c r="M269" s="242"/>
      <c r="N269" s="243"/>
      <c r="O269" s="244"/>
      <c r="P269" s="244"/>
      <c r="Q269" s="244"/>
      <c r="R269" s="244"/>
      <c r="S269" s="244"/>
      <c r="T269" s="245"/>
      <c r="U269" s="236"/>
      <c r="V269" s="236"/>
      <c r="W269" s="236"/>
      <c r="X269" s="236"/>
      <c r="Y269" s="236"/>
      <c r="Z269" s="236"/>
      <c r="AA269" s="236"/>
      <c r="AB269" s="236"/>
      <c r="AC269" s="236"/>
      <c r="AD269" s="236"/>
      <c r="AE269" s="236"/>
      <c r="AT269" s="246" t="s">
        <v>101</v>
      </c>
      <c r="AU269" s="246">
        <v>0</v>
      </c>
      <c r="AY269" s="7" t="s">
        <v>92</v>
      </c>
      <c r="BJ269" s="7">
        <v>0</v>
      </c>
    </row>
    <row r="270" s="14" customFormat="1">
      <c r="B270" s="260"/>
      <c r="C270" s="261" t="s">
        <v>499</v>
      </c>
      <c r="D270" s="261" t="s">
        <v>198</v>
      </c>
      <c r="E270" s="262" t="s">
        <v>500</v>
      </c>
      <c r="F270" s="262" t="s">
        <v>501</v>
      </c>
      <c r="G270" s="263" t="s">
        <v>114</v>
      </c>
      <c r="H270" s="264">
        <v>4.5099999999999998</v>
      </c>
      <c r="I270" s="265"/>
      <c r="J270" s="266">
        <f>ROUND(H270*I270,2)</f>
        <v>0</v>
      </c>
      <c r="K270" s="226" t="s">
        <v>16</v>
      </c>
      <c r="L270" s="260"/>
      <c r="M270" s="267"/>
      <c r="N270" s="268" t="s">
        <v>36</v>
      </c>
      <c r="O270" s="269"/>
      <c r="P270" s="269">
        <f>H270*O270</f>
        <v>0</v>
      </c>
      <c r="Q270" s="269">
        <v>0.0092999999999999992</v>
      </c>
      <c r="R270" s="269">
        <f>H270*Q270</f>
        <v>0.041942999999999994</v>
      </c>
      <c r="S270" s="269">
        <v>0</v>
      </c>
      <c r="T270" s="270">
        <f>H270*S270</f>
        <v>0</v>
      </c>
      <c r="U270" s="271"/>
      <c r="AR270" s="14">
        <v>8</v>
      </c>
      <c r="AT270" s="14" t="s">
        <v>198</v>
      </c>
      <c r="AU270" s="14">
        <v>2</v>
      </c>
      <c r="AY270" s="14" t="s">
        <v>92</v>
      </c>
      <c r="BE270" s="14">
        <f>IF(N270="základní",J270,0)</f>
        <v>0</v>
      </c>
      <c r="BF270" s="14">
        <f>IF(N270="snížená",J270,0)</f>
        <v>0</v>
      </c>
      <c r="BG270" s="14">
        <f>IF(N270="zákl. přenesená",J270,0)</f>
        <v>0</v>
      </c>
      <c r="BH270" s="14">
        <f>IF(N270="sníž. přenesená",J270,0)</f>
        <v>0</v>
      </c>
      <c r="BI270" s="14">
        <f>IF(N270="nulová",J270,0)</f>
        <v>0</v>
      </c>
      <c r="BJ270" s="14">
        <v>2</v>
      </c>
    </row>
    <row r="271" s="12" customFormat="1" ht="24">
      <c r="B271" s="224"/>
      <c r="C271" s="225" t="s">
        <v>502</v>
      </c>
      <c r="D271" s="225" t="s">
        <v>96</v>
      </c>
      <c r="E271" s="226" t="s">
        <v>503</v>
      </c>
      <c r="F271" s="226" t="s">
        <v>504</v>
      </c>
      <c r="G271" s="227" t="s">
        <v>218</v>
      </c>
      <c r="H271" s="272"/>
      <c r="I271" s="229"/>
      <c r="J271" s="230">
        <f>ROUND(H271*I271,2)</f>
        <v>0</v>
      </c>
      <c r="K271" s="226" t="s">
        <v>100</v>
      </c>
      <c r="L271" s="224"/>
      <c r="M271" s="231"/>
      <c r="N271" s="232" t="s">
        <v>36</v>
      </c>
      <c r="O271" s="233"/>
      <c r="P271" s="233">
        <f>H271*O271</f>
        <v>0</v>
      </c>
      <c r="Q271" s="233">
        <v>0</v>
      </c>
      <c r="R271" s="233">
        <f>H271*Q271</f>
        <v>0</v>
      </c>
      <c r="S271" s="233">
        <v>0</v>
      </c>
      <c r="T271" s="234">
        <f>H271*S271</f>
        <v>0</v>
      </c>
      <c r="U271" s="235"/>
      <c r="AR271" s="12">
        <v>4</v>
      </c>
      <c r="AT271" s="12" t="s">
        <v>96</v>
      </c>
      <c r="AU271" s="12">
        <v>2</v>
      </c>
      <c r="AY271" s="12" t="s">
        <v>92</v>
      </c>
      <c r="BE271" s="12">
        <f>IF(N271="základní",J271,0)</f>
        <v>0</v>
      </c>
      <c r="BF271" s="12">
        <f>IF(N271="snížená",J271,0)</f>
        <v>0</v>
      </c>
      <c r="BG271" s="12">
        <f>IF(N271="zákl. přenesená",J271,0)</f>
        <v>0</v>
      </c>
      <c r="BH271" s="12">
        <f>IF(N271="sníž. přenesená",J271,0)</f>
        <v>0</v>
      </c>
      <c r="BI271" s="12">
        <f>IF(N271="nulová",J271,0)</f>
        <v>0</v>
      </c>
      <c r="BJ271" s="12">
        <v>2</v>
      </c>
    </row>
    <row r="272" s="7" customFormat="1">
      <c r="A272" s="236"/>
      <c r="B272" s="237"/>
      <c r="C272" s="238"/>
      <c r="D272" s="239" t="s">
        <v>101</v>
      </c>
      <c r="E272" s="238"/>
      <c r="F272" s="240" t="s">
        <v>505</v>
      </c>
      <c r="G272" s="238"/>
      <c r="H272" s="238"/>
      <c r="I272" s="238"/>
      <c r="J272" s="238"/>
      <c r="K272" s="238"/>
      <c r="L272" s="241"/>
      <c r="M272" s="242"/>
      <c r="N272" s="243"/>
      <c r="O272" s="244"/>
      <c r="P272" s="244"/>
      <c r="Q272" s="244"/>
      <c r="R272" s="244"/>
      <c r="S272" s="244"/>
      <c r="T272" s="245"/>
      <c r="U272" s="236"/>
      <c r="V272" s="236"/>
      <c r="W272" s="236"/>
      <c r="X272" s="236"/>
      <c r="Y272" s="236"/>
      <c r="Z272" s="236"/>
      <c r="AA272" s="236"/>
      <c r="AB272" s="236"/>
      <c r="AC272" s="236"/>
      <c r="AD272" s="236"/>
      <c r="AE272" s="236"/>
      <c r="AT272" s="246" t="s">
        <v>101</v>
      </c>
      <c r="AU272" s="246">
        <v>0</v>
      </c>
      <c r="AY272" s="7" t="s">
        <v>92</v>
      </c>
      <c r="BJ272" s="7">
        <v>0</v>
      </c>
    </row>
    <row r="273" s="11" customFormat="1" ht="23.1" customHeight="1">
      <c r="B273" s="215"/>
      <c r="C273" s="216"/>
      <c r="D273" s="205" t="s">
        <v>62</v>
      </c>
      <c r="E273" s="217" t="s">
        <v>506</v>
      </c>
      <c r="F273" s="218" t="s">
        <v>507</v>
      </c>
      <c r="G273" s="219"/>
      <c r="H273" s="220"/>
      <c r="I273" s="221"/>
      <c r="J273" s="221">
        <f>J274 + J276 + J277 + J278 + J280 + J281 + J282 + J284 + J286 + J287 + J288 + J289 + J291 + J293 + J295 + J297 + J299 + J301 + J303 + J305 + J307 + J309 + J311 + J313 + J315 + J317 + J319 + J321 + J322 + J323 + J324 + J325 + J326 + J327 + J328 + J329 + J330</f>
        <v>0</v>
      </c>
      <c r="K273" s="218"/>
      <c r="L273" s="215"/>
      <c r="M273" s="222"/>
      <c r="N273" s="211"/>
      <c r="O273" s="212"/>
      <c r="P273" s="212">
        <f>P274 + P276 + P277 + P278 + P280 + P281 + P282 + P284 + P286 + P287 + P288 + P289 + P291 + P293 + P295 + P297 + P299 + P301 + P303 + P305 + P307 + P309 + P311 + P313 + P315 + P317 + P319 + P321 + P322 + P323 + P324 + P325 + P326 + P327 + P328 + P329 + P330</f>
        <v>0</v>
      </c>
      <c r="Q273" s="212"/>
      <c r="R273" s="212">
        <f>R274 + R276 + R277 + R278 + R280 + R281 + R282 + R284 + R286 + R287 + R288 + R289 + R291 + R293 + R295 + R297 + R299 + R301 + R303 + R305 + R307 + R309 + R311 + R313 + R315 + R317 + R319 + R321 + R322 + R323 + R324 + R325 + R326 + R327 + R328 + R329 + R330</f>
        <v>0.13430999999999998</v>
      </c>
      <c r="S273" s="212"/>
      <c r="T273" s="213">
        <f>T274 + T276 + T277 + T278 + T280 + T281 + T282 + T284 + T286 + T287 + T288 + T289 + T291 + T293 + T295 + T297 + T299 + T301 + T303 + T305 + T307 + T309 + T311 + T313 + T315 + T317 + T319 + T321 + T322 + T323 + T324 + T325 + T326 + T327 + T328 + T329 + T330</f>
        <v>0.34450000000000003</v>
      </c>
      <c r="U273" s="223"/>
      <c r="AR273" s="11">
        <v>2</v>
      </c>
      <c r="AT273" s="11" t="s">
        <v>62</v>
      </c>
      <c r="AU273" s="11">
        <v>1</v>
      </c>
      <c r="AY273" s="11" t="s">
        <v>92</v>
      </c>
      <c r="BJ273" s="11">
        <v>0</v>
      </c>
    </row>
    <row r="274" s="12" customFormat="1">
      <c r="B274" s="224"/>
      <c r="C274" s="225" t="s">
        <v>508</v>
      </c>
      <c r="D274" s="225" t="s">
        <v>96</v>
      </c>
      <c r="E274" s="226" t="s">
        <v>509</v>
      </c>
      <c r="F274" s="226" t="s">
        <v>510</v>
      </c>
      <c r="G274" s="227" t="s">
        <v>195</v>
      </c>
      <c r="H274" s="228">
        <v>7</v>
      </c>
      <c r="I274" s="229"/>
      <c r="J274" s="230">
        <f>ROUND(H274*I274,2)</f>
        <v>0</v>
      </c>
      <c r="K274" s="226" t="s">
        <v>100</v>
      </c>
      <c r="L274" s="224"/>
      <c r="M274" s="231"/>
      <c r="N274" s="232" t="s">
        <v>36</v>
      </c>
      <c r="O274" s="233"/>
      <c r="P274" s="233">
        <f>H274*O274</f>
        <v>0</v>
      </c>
      <c r="Q274" s="233">
        <v>0</v>
      </c>
      <c r="R274" s="233">
        <f>H274*Q274</f>
        <v>0</v>
      </c>
      <c r="S274" s="233">
        <v>0.024</v>
      </c>
      <c r="T274" s="234">
        <f>H274*S274</f>
        <v>0.16800000000000001</v>
      </c>
      <c r="U274" s="235"/>
      <c r="AR274" s="12">
        <v>4</v>
      </c>
      <c r="AT274" s="12" t="s">
        <v>96</v>
      </c>
      <c r="AU274" s="12">
        <v>2</v>
      </c>
      <c r="AY274" s="12" t="s">
        <v>92</v>
      </c>
      <c r="BE274" s="12">
        <f>IF(N274="základní",J274,0)</f>
        <v>0</v>
      </c>
      <c r="BF274" s="12">
        <f>IF(N274="snížená",J274,0)</f>
        <v>0</v>
      </c>
      <c r="BG274" s="12">
        <f>IF(N274="zákl. přenesená",J274,0)</f>
        <v>0</v>
      </c>
      <c r="BH274" s="12">
        <f>IF(N274="sníž. přenesená",J274,0)</f>
        <v>0</v>
      </c>
      <c r="BI274" s="12">
        <f>IF(N274="nulová",J274,0)</f>
        <v>0</v>
      </c>
      <c r="BJ274" s="12">
        <v>2</v>
      </c>
    </row>
    <row r="275" s="7" customFormat="1">
      <c r="A275" s="236"/>
      <c r="B275" s="237"/>
      <c r="C275" s="238"/>
      <c r="D275" s="239" t="s">
        <v>101</v>
      </c>
      <c r="E275" s="238"/>
      <c r="F275" s="240" t="s">
        <v>511</v>
      </c>
      <c r="G275" s="238"/>
      <c r="H275" s="238"/>
      <c r="I275" s="238"/>
      <c r="J275" s="238"/>
      <c r="K275" s="238"/>
      <c r="L275" s="241"/>
      <c r="M275" s="242"/>
      <c r="N275" s="243"/>
      <c r="O275" s="244"/>
      <c r="P275" s="244"/>
      <c r="Q275" s="244"/>
      <c r="R275" s="244"/>
      <c r="S275" s="244"/>
      <c r="T275" s="245"/>
      <c r="U275" s="236"/>
      <c r="V275" s="236"/>
      <c r="W275" s="236"/>
      <c r="X275" s="236"/>
      <c r="Y275" s="236"/>
      <c r="Z275" s="236"/>
      <c r="AA275" s="236"/>
      <c r="AB275" s="236"/>
      <c r="AC275" s="236"/>
      <c r="AD275" s="236"/>
      <c r="AE275" s="236"/>
      <c r="AT275" s="246" t="s">
        <v>101</v>
      </c>
      <c r="AU275" s="246">
        <v>0</v>
      </c>
      <c r="AY275" s="7" t="s">
        <v>92</v>
      </c>
      <c r="BJ275" s="7">
        <v>0</v>
      </c>
    </row>
    <row r="276" s="12" customFormat="1">
      <c r="B276" s="224"/>
      <c r="C276" s="225" t="s">
        <v>512</v>
      </c>
      <c r="D276" s="225" t="s">
        <v>96</v>
      </c>
      <c r="E276" s="226" t="s">
        <v>513</v>
      </c>
      <c r="F276" s="226" t="s">
        <v>514</v>
      </c>
      <c r="G276" s="227" t="s">
        <v>195</v>
      </c>
      <c r="H276" s="228">
        <v>6</v>
      </c>
      <c r="I276" s="229"/>
      <c r="J276" s="230">
        <f>ROUND(H276*I276,2)</f>
        <v>0</v>
      </c>
      <c r="K276" s="226"/>
      <c r="L276" s="224"/>
      <c r="M276" s="231"/>
      <c r="N276" s="232" t="s">
        <v>36</v>
      </c>
      <c r="O276" s="233"/>
      <c r="P276" s="233">
        <f>H276*O276</f>
        <v>0</v>
      </c>
      <c r="Q276" s="233">
        <v>0</v>
      </c>
      <c r="R276" s="233">
        <f>H276*Q276</f>
        <v>0</v>
      </c>
      <c r="S276" s="233">
        <v>0.024</v>
      </c>
      <c r="T276" s="234">
        <f>H276*S276</f>
        <v>0.14400000000000002</v>
      </c>
      <c r="U276" s="235"/>
      <c r="AR276" s="12">
        <v>4</v>
      </c>
      <c r="AT276" s="12" t="s">
        <v>96</v>
      </c>
      <c r="AU276" s="12">
        <v>2</v>
      </c>
      <c r="AY276" s="12" t="s">
        <v>92</v>
      </c>
      <c r="BE276" s="12">
        <f>IF(N276="základní",J276,0)</f>
        <v>0</v>
      </c>
      <c r="BF276" s="12">
        <f>IF(N276="snížená",J276,0)</f>
        <v>0</v>
      </c>
      <c r="BG276" s="12">
        <f>IF(N276="zákl. přenesená",J276,0)</f>
        <v>0</v>
      </c>
      <c r="BH276" s="12">
        <f>IF(N276="sníž. přenesená",J276,0)</f>
        <v>0</v>
      </c>
      <c r="BI276" s="12">
        <f>IF(N276="nulová",J276,0)</f>
        <v>0</v>
      </c>
      <c r="BJ276" s="12">
        <v>2</v>
      </c>
    </row>
    <row r="277" s="14" customFormat="1" ht="24">
      <c r="B277" s="260"/>
      <c r="C277" s="261" t="s">
        <v>515</v>
      </c>
      <c r="D277" s="261" t="s">
        <v>198</v>
      </c>
      <c r="E277" s="262" t="s">
        <v>516</v>
      </c>
      <c r="F277" s="262" t="s">
        <v>517</v>
      </c>
      <c r="G277" s="263" t="s">
        <v>195</v>
      </c>
      <c r="H277" s="264">
        <v>6</v>
      </c>
      <c r="I277" s="265"/>
      <c r="J277" s="266">
        <f>ROUND(H277*I277,2)</f>
        <v>0</v>
      </c>
      <c r="K277" s="226" t="s">
        <v>100</v>
      </c>
      <c r="L277" s="260"/>
      <c r="M277" s="267"/>
      <c r="N277" s="268" t="s">
        <v>36</v>
      </c>
      <c r="O277" s="269"/>
      <c r="P277" s="269">
        <f>H277*O277</f>
        <v>0</v>
      </c>
      <c r="Q277" s="269">
        <v>0.016</v>
      </c>
      <c r="R277" s="269">
        <f>H277*Q277</f>
        <v>0.096000000000000002</v>
      </c>
      <c r="S277" s="269">
        <v>0</v>
      </c>
      <c r="T277" s="270">
        <f>H277*S277</f>
        <v>0</v>
      </c>
      <c r="U277" s="271"/>
      <c r="AR277" s="14">
        <v>8</v>
      </c>
      <c r="AT277" s="14" t="s">
        <v>198</v>
      </c>
      <c r="AU277" s="14">
        <v>2</v>
      </c>
      <c r="AY277" s="14" t="s">
        <v>92</v>
      </c>
      <c r="BE277" s="14">
        <f>IF(N277="základní",J277,0)</f>
        <v>0</v>
      </c>
      <c r="BF277" s="14">
        <f>IF(N277="snížená",J277,0)</f>
        <v>0</v>
      </c>
      <c r="BG277" s="14">
        <f>IF(N277="zákl. přenesená",J277,0)</f>
        <v>0</v>
      </c>
      <c r="BH277" s="14">
        <f>IF(N277="sníž. přenesená",J277,0)</f>
        <v>0</v>
      </c>
      <c r="BI277" s="14">
        <f>IF(N277="nulová",J277,0)</f>
        <v>0</v>
      </c>
      <c r="BJ277" s="14">
        <v>2</v>
      </c>
    </row>
    <row r="278" s="12" customFormat="1">
      <c r="B278" s="224"/>
      <c r="C278" s="225" t="s">
        <v>518</v>
      </c>
      <c r="D278" s="225" t="s">
        <v>96</v>
      </c>
      <c r="E278" s="226" t="s">
        <v>519</v>
      </c>
      <c r="F278" s="226" t="s">
        <v>520</v>
      </c>
      <c r="G278" s="227" t="s">
        <v>195</v>
      </c>
      <c r="H278" s="228">
        <v>6</v>
      </c>
      <c r="I278" s="229"/>
      <c r="J278" s="230">
        <f>ROUND(H278*I278,2)</f>
        <v>0</v>
      </c>
      <c r="K278" s="226" t="s">
        <v>100</v>
      </c>
      <c r="L278" s="224"/>
      <c r="M278" s="231"/>
      <c r="N278" s="232" t="s">
        <v>36</v>
      </c>
      <c r="O278" s="233"/>
      <c r="P278" s="233">
        <f>H278*O278</f>
        <v>0</v>
      </c>
      <c r="Q278" s="233">
        <v>0</v>
      </c>
      <c r="R278" s="233">
        <f>H278*Q278</f>
        <v>0</v>
      </c>
      <c r="S278" s="233">
        <v>0</v>
      </c>
      <c r="T278" s="234">
        <f>H278*S278</f>
        <v>0</v>
      </c>
      <c r="U278" s="235"/>
      <c r="AR278" s="12">
        <v>4</v>
      </c>
      <c r="AT278" s="12" t="s">
        <v>96</v>
      </c>
      <c r="AU278" s="12">
        <v>2</v>
      </c>
      <c r="AY278" s="12" t="s">
        <v>92</v>
      </c>
      <c r="BE278" s="12">
        <f>IF(N278="základní",J278,0)</f>
        <v>0</v>
      </c>
      <c r="BF278" s="12">
        <f>IF(N278="snížená",J278,0)</f>
        <v>0</v>
      </c>
      <c r="BG278" s="12">
        <f>IF(N278="zákl. přenesená",J278,0)</f>
        <v>0</v>
      </c>
      <c r="BH278" s="12">
        <f>IF(N278="sníž. přenesená",J278,0)</f>
        <v>0</v>
      </c>
      <c r="BI278" s="12">
        <f>IF(N278="nulová",J278,0)</f>
        <v>0</v>
      </c>
      <c r="BJ278" s="12">
        <v>2</v>
      </c>
    </row>
    <row r="279" s="7" customFormat="1">
      <c r="A279" s="236"/>
      <c r="B279" s="237"/>
      <c r="C279" s="238"/>
      <c r="D279" s="239" t="s">
        <v>101</v>
      </c>
      <c r="E279" s="238"/>
      <c r="F279" s="240" t="s">
        <v>521</v>
      </c>
      <c r="G279" s="238"/>
      <c r="H279" s="238"/>
      <c r="I279" s="238"/>
      <c r="J279" s="238"/>
      <c r="K279" s="238"/>
      <c r="L279" s="241"/>
      <c r="M279" s="242"/>
      <c r="N279" s="243"/>
      <c r="O279" s="244"/>
      <c r="P279" s="244"/>
      <c r="Q279" s="244"/>
      <c r="R279" s="244"/>
      <c r="S279" s="244"/>
      <c r="T279" s="245"/>
      <c r="U279" s="236"/>
      <c r="V279" s="236"/>
      <c r="W279" s="236"/>
      <c r="X279" s="236"/>
      <c r="Y279" s="236"/>
      <c r="Z279" s="236"/>
      <c r="AA279" s="236"/>
      <c r="AB279" s="236"/>
      <c r="AC279" s="236"/>
      <c r="AD279" s="236"/>
      <c r="AE279" s="236"/>
      <c r="AT279" s="246" t="s">
        <v>101</v>
      </c>
      <c r="AU279" s="246">
        <v>0</v>
      </c>
      <c r="AY279" s="7" t="s">
        <v>92</v>
      </c>
      <c r="BJ279" s="7">
        <v>0</v>
      </c>
    </row>
    <row r="280" s="14" customFormat="1">
      <c r="B280" s="260"/>
      <c r="C280" s="261" t="s">
        <v>522</v>
      </c>
      <c r="D280" s="261" t="s">
        <v>198</v>
      </c>
      <c r="E280" s="262" t="s">
        <v>523</v>
      </c>
      <c r="F280" s="262" t="s">
        <v>524</v>
      </c>
      <c r="G280" s="263" t="s">
        <v>195</v>
      </c>
      <c r="H280" s="264">
        <v>6</v>
      </c>
      <c r="I280" s="265"/>
      <c r="J280" s="266">
        <f>ROUND(H280*I280,2)</f>
        <v>0</v>
      </c>
      <c r="K280" s="226" t="s">
        <v>100</v>
      </c>
      <c r="L280" s="260"/>
      <c r="M280" s="267"/>
      <c r="N280" s="268" t="s">
        <v>36</v>
      </c>
      <c r="O280" s="269"/>
      <c r="P280" s="269">
        <f>H280*O280</f>
        <v>0</v>
      </c>
      <c r="Q280" s="269">
        <v>0.0022000000000000001</v>
      </c>
      <c r="R280" s="269">
        <f>H280*Q280</f>
        <v>0.0132</v>
      </c>
      <c r="S280" s="269">
        <v>0</v>
      </c>
      <c r="T280" s="270">
        <f>H280*S280</f>
        <v>0</v>
      </c>
      <c r="U280" s="271"/>
      <c r="AR280" s="14">
        <v>8</v>
      </c>
      <c r="AT280" s="14" t="s">
        <v>198</v>
      </c>
      <c r="AU280" s="14">
        <v>2</v>
      </c>
      <c r="AY280" s="14" t="s">
        <v>92</v>
      </c>
      <c r="BE280" s="14">
        <f>IF(N280="základní",J280,0)</f>
        <v>0</v>
      </c>
      <c r="BF280" s="14">
        <f>IF(N280="snížená",J280,0)</f>
        <v>0</v>
      </c>
      <c r="BG280" s="14">
        <f>IF(N280="zákl. přenesená",J280,0)</f>
        <v>0</v>
      </c>
      <c r="BH280" s="14">
        <f>IF(N280="sníž. přenesená",J280,0)</f>
        <v>0</v>
      </c>
      <c r="BI280" s="14">
        <f>IF(N280="nulová",J280,0)</f>
        <v>0</v>
      </c>
      <c r="BJ280" s="14">
        <v>2</v>
      </c>
    </row>
    <row r="281" s="12" customFormat="1" ht="36">
      <c r="B281" s="224"/>
      <c r="C281" s="225" t="s">
        <v>525</v>
      </c>
      <c r="D281" s="225" t="s">
        <v>96</v>
      </c>
      <c r="E281" s="226" t="s">
        <v>526</v>
      </c>
      <c r="F281" s="226" t="s">
        <v>527</v>
      </c>
      <c r="G281" s="227" t="s">
        <v>195</v>
      </c>
      <c r="H281" s="228">
        <v>1</v>
      </c>
      <c r="I281" s="229"/>
      <c r="J281" s="230">
        <f>ROUND(H281*I281,2)</f>
        <v>0</v>
      </c>
      <c r="K281" s="226"/>
      <c r="L281" s="224"/>
      <c r="M281" s="231"/>
      <c r="N281" s="232" t="s">
        <v>36</v>
      </c>
      <c r="O281" s="233"/>
      <c r="P281" s="233">
        <f>H281*O281</f>
        <v>0</v>
      </c>
      <c r="Q281" s="233">
        <v>0</v>
      </c>
      <c r="R281" s="233">
        <f>H281*Q281</f>
        <v>0</v>
      </c>
      <c r="S281" s="233">
        <v>0</v>
      </c>
      <c r="T281" s="234">
        <f>H281*S281</f>
        <v>0</v>
      </c>
      <c r="U281" s="235"/>
      <c r="AR281" s="12">
        <v>4</v>
      </c>
      <c r="AT281" s="12" t="s">
        <v>96</v>
      </c>
      <c r="AU281" s="12">
        <v>2</v>
      </c>
      <c r="AY281" s="12" t="s">
        <v>92</v>
      </c>
      <c r="BE281" s="12">
        <f>IF(N281="základní",J281,0)</f>
        <v>0</v>
      </c>
      <c r="BF281" s="12">
        <f>IF(N281="snížená",J281,0)</f>
        <v>0</v>
      </c>
      <c r="BG281" s="12">
        <f>IF(N281="zákl. přenesená",J281,0)</f>
        <v>0</v>
      </c>
      <c r="BH281" s="12">
        <f>IF(N281="sníž. přenesená",J281,0)</f>
        <v>0</v>
      </c>
      <c r="BI281" s="12">
        <f>IF(N281="nulová",J281,0)</f>
        <v>0</v>
      </c>
      <c r="BJ281" s="12">
        <v>2</v>
      </c>
    </row>
    <row r="282" s="12" customFormat="1" ht="24">
      <c r="B282" s="224"/>
      <c r="C282" s="225" t="s">
        <v>528</v>
      </c>
      <c r="D282" s="225" t="s">
        <v>96</v>
      </c>
      <c r="E282" s="226" t="s">
        <v>529</v>
      </c>
      <c r="F282" s="226" t="s">
        <v>530</v>
      </c>
      <c r="G282" s="227" t="s">
        <v>134</v>
      </c>
      <c r="H282" s="228">
        <v>6.5</v>
      </c>
      <c r="I282" s="229"/>
      <c r="J282" s="230">
        <f>ROUND(H282*I282,2)</f>
        <v>0</v>
      </c>
      <c r="K282" s="226" t="s">
        <v>100</v>
      </c>
      <c r="L282" s="224"/>
      <c r="M282" s="231"/>
      <c r="N282" s="232" t="s">
        <v>36</v>
      </c>
      <c r="O282" s="233"/>
      <c r="P282" s="233">
        <f>H282*O282</f>
        <v>0</v>
      </c>
      <c r="Q282" s="233">
        <v>0</v>
      </c>
      <c r="R282" s="233">
        <f>H282*Q282</f>
        <v>0</v>
      </c>
      <c r="S282" s="233">
        <v>0.0050000000000000001</v>
      </c>
      <c r="T282" s="234">
        <f>H282*S282</f>
        <v>0.032500000000000001</v>
      </c>
      <c r="U282" s="235"/>
      <c r="AR282" s="12">
        <v>4</v>
      </c>
      <c r="AT282" s="12" t="s">
        <v>96</v>
      </c>
      <c r="AU282" s="12">
        <v>2</v>
      </c>
      <c r="AY282" s="12" t="s">
        <v>92</v>
      </c>
      <c r="BE282" s="12">
        <f>IF(N282="základní",J282,0)</f>
        <v>0</v>
      </c>
      <c r="BF282" s="12">
        <f>IF(N282="snížená",J282,0)</f>
        <v>0</v>
      </c>
      <c r="BG282" s="12">
        <f>IF(N282="zákl. přenesená",J282,0)</f>
        <v>0</v>
      </c>
      <c r="BH282" s="12">
        <f>IF(N282="sníž. přenesená",J282,0)</f>
        <v>0</v>
      </c>
      <c r="BI282" s="12">
        <f>IF(N282="nulová",J282,0)</f>
        <v>0</v>
      </c>
      <c r="BJ282" s="12">
        <v>2</v>
      </c>
    </row>
    <row r="283" s="7" customFormat="1">
      <c r="A283" s="236"/>
      <c r="B283" s="237"/>
      <c r="C283" s="238"/>
      <c r="D283" s="239" t="s">
        <v>101</v>
      </c>
      <c r="E283" s="238"/>
      <c r="F283" s="240" t="s">
        <v>531</v>
      </c>
      <c r="G283" s="238"/>
      <c r="H283" s="238"/>
      <c r="I283" s="238"/>
      <c r="J283" s="238"/>
      <c r="K283" s="238"/>
      <c r="L283" s="241"/>
      <c r="M283" s="242"/>
      <c r="N283" s="243"/>
      <c r="O283" s="244"/>
      <c r="P283" s="244"/>
      <c r="Q283" s="244"/>
      <c r="R283" s="244"/>
      <c r="S283" s="244"/>
      <c r="T283" s="245"/>
      <c r="U283" s="236"/>
      <c r="V283" s="236"/>
      <c r="W283" s="236"/>
      <c r="X283" s="236"/>
      <c r="Y283" s="236"/>
      <c r="Z283" s="236"/>
      <c r="AA283" s="236"/>
      <c r="AB283" s="236"/>
      <c r="AC283" s="236"/>
      <c r="AD283" s="236"/>
      <c r="AE283" s="236"/>
      <c r="AT283" s="246" t="s">
        <v>101</v>
      </c>
      <c r="AU283" s="246">
        <v>0</v>
      </c>
      <c r="AY283" s="7" t="s">
        <v>92</v>
      </c>
      <c r="BJ283" s="7">
        <v>0</v>
      </c>
    </row>
    <row r="284" s="12" customFormat="1">
      <c r="B284" s="224"/>
      <c r="C284" s="225" t="s">
        <v>532</v>
      </c>
      <c r="D284" s="225" t="s">
        <v>96</v>
      </c>
      <c r="E284" s="226" t="s">
        <v>533</v>
      </c>
      <c r="F284" s="226" t="s">
        <v>534</v>
      </c>
      <c r="G284" s="227" t="s">
        <v>134</v>
      </c>
      <c r="H284" s="228">
        <v>6.5</v>
      </c>
      <c r="I284" s="229"/>
      <c r="J284" s="230">
        <f>ROUND(H284*I284,2)</f>
        <v>0</v>
      </c>
      <c r="K284" s="226" t="s">
        <v>100</v>
      </c>
      <c r="L284" s="224"/>
      <c r="M284" s="231"/>
      <c r="N284" s="232" t="s">
        <v>36</v>
      </c>
      <c r="O284" s="233"/>
      <c r="P284" s="233">
        <f>H284*O284</f>
        <v>0</v>
      </c>
      <c r="Q284" s="233">
        <v>0</v>
      </c>
      <c r="R284" s="233">
        <f>H284*Q284</f>
        <v>0</v>
      </c>
      <c r="S284" s="233">
        <v>0</v>
      </c>
      <c r="T284" s="234">
        <f>H284*S284</f>
        <v>0</v>
      </c>
      <c r="U284" s="235"/>
      <c r="AR284" s="12">
        <v>4</v>
      </c>
      <c r="AT284" s="12" t="s">
        <v>96</v>
      </c>
      <c r="AU284" s="12">
        <v>2</v>
      </c>
      <c r="AY284" s="12" t="s">
        <v>92</v>
      </c>
      <c r="BE284" s="12">
        <f>IF(N284="základní",J284,0)</f>
        <v>0</v>
      </c>
      <c r="BF284" s="12">
        <f>IF(N284="snížená",J284,0)</f>
        <v>0</v>
      </c>
      <c r="BG284" s="12">
        <f>IF(N284="zákl. přenesená",J284,0)</f>
        <v>0</v>
      </c>
      <c r="BH284" s="12">
        <f>IF(N284="sníž. přenesená",J284,0)</f>
        <v>0</v>
      </c>
      <c r="BI284" s="12">
        <f>IF(N284="nulová",J284,0)</f>
        <v>0</v>
      </c>
      <c r="BJ284" s="12">
        <v>2</v>
      </c>
    </row>
    <row r="285" s="7" customFormat="1">
      <c r="A285" s="236"/>
      <c r="B285" s="237"/>
      <c r="C285" s="238"/>
      <c r="D285" s="239" t="s">
        <v>101</v>
      </c>
      <c r="E285" s="238"/>
      <c r="F285" s="240" t="s">
        <v>535</v>
      </c>
      <c r="G285" s="238"/>
      <c r="H285" s="238"/>
      <c r="I285" s="238"/>
      <c r="J285" s="238"/>
      <c r="K285" s="238"/>
      <c r="L285" s="241"/>
      <c r="M285" s="242"/>
      <c r="N285" s="243"/>
      <c r="O285" s="244"/>
      <c r="P285" s="244"/>
      <c r="Q285" s="244"/>
      <c r="R285" s="244"/>
      <c r="S285" s="244"/>
      <c r="T285" s="245"/>
      <c r="U285" s="236"/>
      <c r="V285" s="236"/>
      <c r="W285" s="236"/>
      <c r="X285" s="236"/>
      <c r="Y285" s="236"/>
      <c r="Z285" s="236"/>
      <c r="AA285" s="236"/>
      <c r="AB285" s="236"/>
      <c r="AC285" s="236"/>
      <c r="AD285" s="236"/>
      <c r="AE285" s="236"/>
      <c r="AT285" s="246" t="s">
        <v>101</v>
      </c>
      <c r="AU285" s="246">
        <v>0</v>
      </c>
      <c r="AY285" s="7" t="s">
        <v>92</v>
      </c>
      <c r="BJ285" s="7">
        <v>0</v>
      </c>
    </row>
    <row r="286" s="14" customFormat="1">
      <c r="B286" s="260"/>
      <c r="C286" s="261" t="s">
        <v>536</v>
      </c>
      <c r="D286" s="261" t="s">
        <v>198</v>
      </c>
      <c r="E286" s="262" t="s">
        <v>537</v>
      </c>
      <c r="F286" s="262" t="s">
        <v>538</v>
      </c>
      <c r="G286" s="263" t="s">
        <v>134</v>
      </c>
      <c r="H286" s="264">
        <v>6.5</v>
      </c>
      <c r="I286" s="265"/>
      <c r="J286" s="266">
        <f>ROUND(H286*I286,2)</f>
        <v>0</v>
      </c>
      <c r="K286" s="226" t="s">
        <v>100</v>
      </c>
      <c r="L286" s="260"/>
      <c r="M286" s="267"/>
      <c r="N286" s="268" t="s">
        <v>36</v>
      </c>
      <c r="O286" s="269"/>
      <c r="P286" s="269">
        <f>H286*O286</f>
        <v>0</v>
      </c>
      <c r="Q286" s="269">
        <v>0.0035999999999999999</v>
      </c>
      <c r="R286" s="269">
        <f>H286*Q286</f>
        <v>0.023400000000000001</v>
      </c>
      <c r="S286" s="269">
        <v>0</v>
      </c>
      <c r="T286" s="270">
        <f>H286*S286</f>
        <v>0</v>
      </c>
      <c r="U286" s="271"/>
      <c r="AR286" s="14">
        <v>8</v>
      </c>
      <c r="AT286" s="14" t="s">
        <v>198</v>
      </c>
      <c r="AU286" s="14">
        <v>2</v>
      </c>
      <c r="AY286" s="14" t="s">
        <v>92</v>
      </c>
      <c r="BE286" s="14">
        <f>IF(N286="základní",J286,0)</f>
        <v>0</v>
      </c>
      <c r="BF286" s="14">
        <f>IF(N286="snížená",J286,0)</f>
        <v>0</v>
      </c>
      <c r="BG286" s="14">
        <f>IF(N286="zákl. přenesená",J286,0)</f>
        <v>0</v>
      </c>
      <c r="BH286" s="14">
        <f>IF(N286="sníž. přenesená",J286,0)</f>
        <v>0</v>
      </c>
      <c r="BI286" s="14">
        <f>IF(N286="nulová",J286,0)</f>
        <v>0</v>
      </c>
      <c r="BJ286" s="14">
        <v>2</v>
      </c>
    </row>
    <row r="287" s="14" customFormat="1">
      <c r="B287" s="260"/>
      <c r="C287" s="261" t="s">
        <v>539</v>
      </c>
      <c r="D287" s="261" t="s">
        <v>198</v>
      </c>
      <c r="E287" s="262" t="s">
        <v>540</v>
      </c>
      <c r="F287" s="262" t="s">
        <v>541</v>
      </c>
      <c r="G287" s="263" t="s">
        <v>195</v>
      </c>
      <c r="H287" s="264">
        <v>10</v>
      </c>
      <c r="I287" s="265"/>
      <c r="J287" s="266">
        <f>ROUND(H287*I287,2)</f>
        <v>0</v>
      </c>
      <c r="K287" s="226" t="s">
        <v>100</v>
      </c>
      <c r="L287" s="260"/>
      <c r="M287" s="267"/>
      <c r="N287" s="268" t="s">
        <v>36</v>
      </c>
      <c r="O287" s="269"/>
      <c r="P287" s="269">
        <f>H287*O287</f>
        <v>0</v>
      </c>
      <c r="Q287" s="269">
        <v>6.0000000000000002E-05</v>
      </c>
      <c r="R287" s="269">
        <f>H287*Q287</f>
        <v>0.00060000000000000006</v>
      </c>
      <c r="S287" s="269">
        <v>0</v>
      </c>
      <c r="T287" s="270">
        <f>H287*S287</f>
        <v>0</v>
      </c>
      <c r="U287" s="271"/>
      <c r="AR287" s="14">
        <v>8</v>
      </c>
      <c r="AT287" s="14" t="s">
        <v>198</v>
      </c>
      <c r="AU287" s="14">
        <v>2</v>
      </c>
      <c r="AY287" s="14" t="s">
        <v>92</v>
      </c>
      <c r="BE287" s="14">
        <f>IF(N287="základní",J287,0)</f>
        <v>0</v>
      </c>
      <c r="BF287" s="14">
        <f>IF(N287="snížená",J287,0)</f>
        <v>0</v>
      </c>
      <c r="BG287" s="14">
        <f>IF(N287="zákl. přenesená",J287,0)</f>
        <v>0</v>
      </c>
      <c r="BH287" s="14">
        <f>IF(N287="sníž. přenesená",J287,0)</f>
        <v>0</v>
      </c>
      <c r="BI287" s="14">
        <f>IF(N287="nulová",J287,0)</f>
        <v>0</v>
      </c>
      <c r="BJ287" s="14">
        <v>2</v>
      </c>
    </row>
    <row r="288" s="12" customFormat="1">
      <c r="B288" s="224"/>
      <c r="C288" s="225" t="s">
        <v>542</v>
      </c>
      <c r="D288" s="225" t="s">
        <v>96</v>
      </c>
      <c r="E288" s="226" t="s">
        <v>543</v>
      </c>
      <c r="F288" s="226" t="s">
        <v>544</v>
      </c>
      <c r="G288" s="227" t="s">
        <v>289</v>
      </c>
      <c r="H288" s="228">
        <v>1</v>
      </c>
      <c r="I288" s="229"/>
      <c r="J288" s="230">
        <f>ROUND(H288*I288,2)</f>
        <v>0</v>
      </c>
      <c r="K288" s="226"/>
      <c r="L288" s="224"/>
      <c r="M288" s="231"/>
      <c r="N288" s="232" t="s">
        <v>36</v>
      </c>
      <c r="O288" s="233"/>
      <c r="P288" s="233">
        <f>H288*O288</f>
        <v>0</v>
      </c>
      <c r="Q288" s="233">
        <v>0</v>
      </c>
      <c r="R288" s="233">
        <f>H288*Q288</f>
        <v>0</v>
      </c>
      <c r="S288" s="233">
        <v>0</v>
      </c>
      <c r="T288" s="234">
        <f>H288*S288</f>
        <v>0</v>
      </c>
      <c r="U288" s="235"/>
      <c r="AR288" s="12">
        <v>4</v>
      </c>
      <c r="AT288" s="12" t="s">
        <v>96</v>
      </c>
      <c r="AU288" s="12">
        <v>2</v>
      </c>
      <c r="AY288" s="12" t="s">
        <v>92</v>
      </c>
      <c r="BE288" s="12">
        <f>IF(N288="základní",J288,0)</f>
        <v>0</v>
      </c>
      <c r="BF288" s="12">
        <f>IF(N288="snížená",J288,0)</f>
        <v>0</v>
      </c>
      <c r="BG288" s="12">
        <f>IF(N288="zákl. přenesená",J288,0)</f>
        <v>0</v>
      </c>
      <c r="BH288" s="12">
        <f>IF(N288="sníž. přenesená",J288,0)</f>
        <v>0</v>
      </c>
      <c r="BI288" s="12">
        <f>IF(N288="nulová",J288,0)</f>
        <v>0</v>
      </c>
      <c r="BJ288" s="12">
        <v>2</v>
      </c>
    </row>
    <row r="289" s="12" customFormat="1">
      <c r="B289" s="224"/>
      <c r="C289" s="225" t="s">
        <v>545</v>
      </c>
      <c r="D289" s="225" t="s">
        <v>96</v>
      </c>
      <c r="E289" s="226" t="s">
        <v>546</v>
      </c>
      <c r="F289" s="226" t="s">
        <v>547</v>
      </c>
      <c r="G289" s="227" t="s">
        <v>195</v>
      </c>
      <c r="H289" s="228">
        <v>5</v>
      </c>
      <c r="I289" s="229"/>
      <c r="J289" s="230">
        <f>ROUND(H289*I289,2)</f>
        <v>0</v>
      </c>
      <c r="K289" s="226" t="s">
        <v>100</v>
      </c>
      <c r="L289" s="224"/>
      <c r="M289" s="231"/>
      <c r="N289" s="232" t="s">
        <v>36</v>
      </c>
      <c r="O289" s="233"/>
      <c r="P289" s="233">
        <f>H289*O289</f>
        <v>0</v>
      </c>
      <c r="Q289" s="233">
        <v>0</v>
      </c>
      <c r="R289" s="233">
        <f>H289*Q289</f>
        <v>0</v>
      </c>
      <c r="S289" s="233">
        <v>0</v>
      </c>
      <c r="T289" s="234">
        <f>H289*S289</f>
        <v>0</v>
      </c>
      <c r="U289" s="235"/>
      <c r="AR289" s="12">
        <v>4</v>
      </c>
      <c r="AT289" s="12" t="s">
        <v>96</v>
      </c>
      <c r="AU289" s="12">
        <v>2</v>
      </c>
      <c r="AY289" s="12" t="s">
        <v>92</v>
      </c>
      <c r="BE289" s="12">
        <f>IF(N289="základní",J289,0)</f>
        <v>0</v>
      </c>
      <c r="BF289" s="12">
        <f>IF(N289="snížená",J289,0)</f>
        <v>0</v>
      </c>
      <c r="BG289" s="12">
        <f>IF(N289="zákl. přenesená",J289,0)</f>
        <v>0</v>
      </c>
      <c r="BH289" s="12">
        <f>IF(N289="sníž. přenesená",J289,0)</f>
        <v>0</v>
      </c>
      <c r="BI289" s="12">
        <f>IF(N289="nulová",J289,0)</f>
        <v>0</v>
      </c>
      <c r="BJ289" s="12">
        <v>2</v>
      </c>
    </row>
    <row r="290" s="7" customFormat="1">
      <c r="A290" s="236"/>
      <c r="B290" s="237"/>
      <c r="C290" s="238"/>
      <c r="D290" s="239" t="s">
        <v>101</v>
      </c>
      <c r="E290" s="238"/>
      <c r="F290" s="240" t="s">
        <v>548</v>
      </c>
      <c r="G290" s="238"/>
      <c r="H290" s="238"/>
      <c r="I290" s="238"/>
      <c r="J290" s="238"/>
      <c r="K290" s="238"/>
      <c r="L290" s="241"/>
      <c r="M290" s="242"/>
      <c r="N290" s="243"/>
      <c r="O290" s="244"/>
      <c r="P290" s="244"/>
      <c r="Q290" s="244"/>
      <c r="R290" s="244"/>
      <c r="S290" s="244"/>
      <c r="T290" s="245"/>
      <c r="U290" s="236"/>
      <c r="V290" s="236"/>
      <c r="W290" s="236"/>
      <c r="X290" s="236"/>
      <c r="Y290" s="236"/>
      <c r="Z290" s="236"/>
      <c r="AA290" s="236"/>
      <c r="AB290" s="236"/>
      <c r="AC290" s="236"/>
      <c r="AD290" s="236"/>
      <c r="AE290" s="236"/>
      <c r="AT290" s="246" t="s">
        <v>101</v>
      </c>
      <c r="AU290" s="246">
        <v>0</v>
      </c>
      <c r="AY290" s="7" t="s">
        <v>92</v>
      </c>
      <c r="BJ290" s="7">
        <v>0</v>
      </c>
    </row>
    <row r="291" s="12" customFormat="1">
      <c r="B291" s="224"/>
      <c r="C291" s="225" t="s">
        <v>549</v>
      </c>
      <c r="D291" s="225" t="s">
        <v>96</v>
      </c>
      <c r="E291" s="226" t="s">
        <v>550</v>
      </c>
      <c r="F291" s="226" t="s">
        <v>551</v>
      </c>
      <c r="G291" s="227" t="s">
        <v>195</v>
      </c>
      <c r="H291" s="228">
        <v>3</v>
      </c>
      <c r="I291" s="229"/>
      <c r="J291" s="230">
        <f>ROUND(H291*I291,2)</f>
        <v>0</v>
      </c>
      <c r="K291" s="226" t="s">
        <v>100</v>
      </c>
      <c r="L291" s="224"/>
      <c r="M291" s="231"/>
      <c r="N291" s="232" t="s">
        <v>36</v>
      </c>
      <c r="O291" s="233"/>
      <c r="P291" s="233">
        <f>H291*O291</f>
        <v>0</v>
      </c>
      <c r="Q291" s="233">
        <v>0</v>
      </c>
      <c r="R291" s="233">
        <f>H291*Q291</f>
        <v>0</v>
      </c>
      <c r="S291" s="233">
        <v>0</v>
      </c>
      <c r="T291" s="234">
        <f>H291*S291</f>
        <v>0</v>
      </c>
      <c r="U291" s="235"/>
      <c r="AR291" s="12">
        <v>4</v>
      </c>
      <c r="AT291" s="12" t="s">
        <v>96</v>
      </c>
      <c r="AU291" s="12">
        <v>2</v>
      </c>
      <c r="AY291" s="12" t="s">
        <v>92</v>
      </c>
      <c r="BE291" s="12">
        <f>IF(N291="základní",J291,0)</f>
        <v>0</v>
      </c>
      <c r="BF291" s="12">
        <f>IF(N291="snížená",J291,0)</f>
        <v>0</v>
      </c>
      <c r="BG291" s="12">
        <f>IF(N291="zákl. přenesená",J291,0)</f>
        <v>0</v>
      </c>
      <c r="BH291" s="12">
        <f>IF(N291="sníž. přenesená",J291,0)</f>
        <v>0</v>
      </c>
      <c r="BI291" s="12">
        <f>IF(N291="nulová",J291,0)</f>
        <v>0</v>
      </c>
      <c r="BJ291" s="12">
        <v>2</v>
      </c>
    </row>
    <row r="292" s="7" customFormat="1">
      <c r="A292" s="236"/>
      <c r="B292" s="237"/>
      <c r="C292" s="238"/>
      <c r="D292" s="239" t="s">
        <v>101</v>
      </c>
      <c r="E292" s="238"/>
      <c r="F292" s="240" t="s">
        <v>552</v>
      </c>
      <c r="G292" s="238"/>
      <c r="H292" s="238"/>
      <c r="I292" s="238"/>
      <c r="J292" s="238"/>
      <c r="K292" s="238"/>
      <c r="L292" s="241"/>
      <c r="M292" s="242"/>
      <c r="N292" s="243"/>
      <c r="O292" s="244"/>
      <c r="P292" s="244"/>
      <c r="Q292" s="244"/>
      <c r="R292" s="244"/>
      <c r="S292" s="244"/>
      <c r="T292" s="245"/>
      <c r="U292" s="236"/>
      <c r="V292" s="236"/>
      <c r="W292" s="236"/>
      <c r="X292" s="236"/>
      <c r="Y292" s="236"/>
      <c r="Z292" s="236"/>
      <c r="AA292" s="236"/>
      <c r="AB292" s="236"/>
      <c r="AC292" s="236"/>
      <c r="AD292" s="236"/>
      <c r="AE292" s="236"/>
      <c r="AT292" s="246" t="s">
        <v>101</v>
      </c>
      <c r="AU292" s="246">
        <v>0</v>
      </c>
      <c r="AY292" s="7" t="s">
        <v>92</v>
      </c>
      <c r="BJ292" s="7">
        <v>0</v>
      </c>
    </row>
    <row r="293" s="12" customFormat="1" ht="24">
      <c r="B293" s="224"/>
      <c r="C293" s="225" t="s">
        <v>553</v>
      </c>
      <c r="D293" s="225" t="s">
        <v>96</v>
      </c>
      <c r="E293" s="226" t="s">
        <v>554</v>
      </c>
      <c r="F293" s="226" t="s">
        <v>555</v>
      </c>
      <c r="G293" s="227" t="s">
        <v>195</v>
      </c>
      <c r="H293" s="228">
        <v>1</v>
      </c>
      <c r="I293" s="229"/>
      <c r="J293" s="230">
        <f>ROUND(H293*I293,2)</f>
        <v>0</v>
      </c>
      <c r="K293" s="226" t="s">
        <v>100</v>
      </c>
      <c r="L293" s="224"/>
      <c r="M293" s="231"/>
      <c r="N293" s="232" t="s">
        <v>36</v>
      </c>
      <c r="O293" s="233"/>
      <c r="P293" s="233">
        <f>H293*O293</f>
        <v>0</v>
      </c>
      <c r="Q293" s="233">
        <v>0</v>
      </c>
      <c r="R293" s="233">
        <f>H293*Q293</f>
        <v>0</v>
      </c>
      <c r="S293" s="233">
        <v>0</v>
      </c>
      <c r="T293" s="234">
        <f>H293*S293</f>
        <v>0</v>
      </c>
      <c r="U293" s="235"/>
      <c r="AR293" s="12">
        <v>4</v>
      </c>
      <c r="AT293" s="12" t="s">
        <v>96</v>
      </c>
      <c r="AU293" s="12">
        <v>2</v>
      </c>
      <c r="AY293" s="12" t="s">
        <v>92</v>
      </c>
      <c r="BE293" s="12">
        <f>IF(N293="základní",J293,0)</f>
        <v>0</v>
      </c>
      <c r="BF293" s="12">
        <f>IF(N293="snížená",J293,0)</f>
        <v>0</v>
      </c>
      <c r="BG293" s="12">
        <f>IF(N293="zákl. přenesená",J293,0)</f>
        <v>0</v>
      </c>
      <c r="BH293" s="12">
        <f>IF(N293="sníž. přenesená",J293,0)</f>
        <v>0</v>
      </c>
      <c r="BI293" s="12">
        <f>IF(N293="nulová",J293,0)</f>
        <v>0</v>
      </c>
      <c r="BJ293" s="12">
        <v>2</v>
      </c>
    </row>
    <row r="294" s="7" customFormat="1">
      <c r="A294" s="236"/>
      <c r="B294" s="237"/>
      <c r="C294" s="238"/>
      <c r="D294" s="239" t="s">
        <v>101</v>
      </c>
      <c r="E294" s="238"/>
      <c r="F294" s="240" t="s">
        <v>556</v>
      </c>
      <c r="G294" s="238"/>
      <c r="H294" s="238"/>
      <c r="I294" s="238"/>
      <c r="J294" s="238"/>
      <c r="K294" s="238"/>
      <c r="L294" s="241"/>
      <c r="M294" s="242"/>
      <c r="N294" s="243"/>
      <c r="O294" s="244"/>
      <c r="P294" s="244"/>
      <c r="Q294" s="244"/>
      <c r="R294" s="244"/>
      <c r="S294" s="244"/>
      <c r="T294" s="245"/>
      <c r="U294" s="236"/>
      <c r="V294" s="236"/>
      <c r="W294" s="236"/>
      <c r="X294" s="236"/>
      <c r="Y294" s="236"/>
      <c r="Z294" s="236"/>
      <c r="AA294" s="236"/>
      <c r="AB294" s="236"/>
      <c r="AC294" s="236"/>
      <c r="AD294" s="236"/>
      <c r="AE294" s="236"/>
      <c r="AT294" s="246" t="s">
        <v>101</v>
      </c>
      <c r="AU294" s="246">
        <v>0</v>
      </c>
      <c r="AY294" s="7" t="s">
        <v>92</v>
      </c>
      <c r="BJ294" s="7">
        <v>0</v>
      </c>
    </row>
    <row r="295" s="12" customFormat="1">
      <c r="B295" s="224"/>
      <c r="C295" s="225" t="s">
        <v>557</v>
      </c>
      <c r="D295" s="225" t="s">
        <v>96</v>
      </c>
      <c r="E295" s="226" t="s">
        <v>558</v>
      </c>
      <c r="F295" s="226" t="s">
        <v>559</v>
      </c>
      <c r="G295" s="227" t="s">
        <v>195</v>
      </c>
      <c r="H295" s="228">
        <v>3</v>
      </c>
      <c r="I295" s="229"/>
      <c r="J295" s="230">
        <f>ROUND(H295*I295,2)</f>
        <v>0</v>
      </c>
      <c r="K295" s="226" t="s">
        <v>100</v>
      </c>
      <c r="L295" s="224"/>
      <c r="M295" s="231"/>
      <c r="N295" s="232" t="s">
        <v>36</v>
      </c>
      <c r="O295" s="233"/>
      <c r="P295" s="233">
        <f>H295*O295</f>
        <v>0</v>
      </c>
      <c r="Q295" s="233">
        <v>0</v>
      </c>
      <c r="R295" s="233">
        <f>H295*Q295</f>
        <v>0</v>
      </c>
      <c r="S295" s="233">
        <v>0</v>
      </c>
      <c r="T295" s="234">
        <f>H295*S295</f>
        <v>0</v>
      </c>
      <c r="U295" s="235"/>
      <c r="AR295" s="12">
        <v>4</v>
      </c>
      <c r="AT295" s="12" t="s">
        <v>96</v>
      </c>
      <c r="AU295" s="12">
        <v>2</v>
      </c>
      <c r="AY295" s="12" t="s">
        <v>92</v>
      </c>
      <c r="BE295" s="12">
        <f>IF(N295="základní",J295,0)</f>
        <v>0</v>
      </c>
      <c r="BF295" s="12">
        <f>IF(N295="snížená",J295,0)</f>
        <v>0</v>
      </c>
      <c r="BG295" s="12">
        <f>IF(N295="zákl. přenesená",J295,0)</f>
        <v>0</v>
      </c>
      <c r="BH295" s="12">
        <f>IF(N295="sníž. přenesená",J295,0)</f>
        <v>0</v>
      </c>
      <c r="BI295" s="12">
        <f>IF(N295="nulová",J295,0)</f>
        <v>0</v>
      </c>
      <c r="BJ295" s="12">
        <v>2</v>
      </c>
    </row>
    <row r="296" s="7" customFormat="1">
      <c r="A296" s="236"/>
      <c r="B296" s="237"/>
      <c r="C296" s="238"/>
      <c r="D296" s="239" t="s">
        <v>101</v>
      </c>
      <c r="E296" s="238"/>
      <c r="F296" s="240" t="s">
        <v>560</v>
      </c>
      <c r="G296" s="238"/>
      <c r="H296" s="238"/>
      <c r="I296" s="238"/>
      <c r="J296" s="238"/>
      <c r="K296" s="238"/>
      <c r="L296" s="241"/>
      <c r="M296" s="242"/>
      <c r="N296" s="243"/>
      <c r="O296" s="244"/>
      <c r="P296" s="244"/>
      <c r="Q296" s="244"/>
      <c r="R296" s="244"/>
      <c r="S296" s="244"/>
      <c r="T296" s="245"/>
      <c r="U296" s="236"/>
      <c r="V296" s="236"/>
      <c r="W296" s="236"/>
      <c r="X296" s="236"/>
      <c r="Y296" s="236"/>
      <c r="Z296" s="236"/>
      <c r="AA296" s="236"/>
      <c r="AB296" s="236"/>
      <c r="AC296" s="236"/>
      <c r="AD296" s="236"/>
      <c r="AE296" s="236"/>
      <c r="AT296" s="246" t="s">
        <v>101</v>
      </c>
      <c r="AU296" s="246">
        <v>0</v>
      </c>
      <c r="AY296" s="7" t="s">
        <v>92</v>
      </c>
      <c r="BJ296" s="7">
        <v>0</v>
      </c>
    </row>
    <row r="297" s="12" customFormat="1">
      <c r="B297" s="224"/>
      <c r="C297" s="225" t="s">
        <v>561</v>
      </c>
      <c r="D297" s="225" t="s">
        <v>96</v>
      </c>
      <c r="E297" s="226" t="s">
        <v>562</v>
      </c>
      <c r="F297" s="226" t="s">
        <v>563</v>
      </c>
      <c r="G297" s="227" t="s">
        <v>195</v>
      </c>
      <c r="H297" s="228">
        <v>5</v>
      </c>
      <c r="I297" s="229"/>
      <c r="J297" s="230">
        <f>ROUND(H297*I297,2)</f>
        <v>0</v>
      </c>
      <c r="K297" s="226" t="s">
        <v>100</v>
      </c>
      <c r="L297" s="224"/>
      <c r="M297" s="231"/>
      <c r="N297" s="232" t="s">
        <v>36</v>
      </c>
      <c r="O297" s="233"/>
      <c r="P297" s="233">
        <f>H297*O297</f>
        <v>0</v>
      </c>
      <c r="Q297" s="233">
        <v>0</v>
      </c>
      <c r="R297" s="233">
        <f>H297*Q297</f>
        <v>0</v>
      </c>
      <c r="S297" s="233">
        <v>0</v>
      </c>
      <c r="T297" s="234">
        <f>H297*S297</f>
        <v>0</v>
      </c>
      <c r="U297" s="235"/>
      <c r="AR297" s="12">
        <v>4</v>
      </c>
      <c r="AT297" s="12" t="s">
        <v>96</v>
      </c>
      <c r="AU297" s="12">
        <v>2</v>
      </c>
      <c r="AY297" s="12" t="s">
        <v>92</v>
      </c>
      <c r="BE297" s="12">
        <f>IF(N297="základní",J297,0)</f>
        <v>0</v>
      </c>
      <c r="BF297" s="12">
        <f>IF(N297="snížená",J297,0)</f>
        <v>0</v>
      </c>
      <c r="BG297" s="12">
        <f>IF(N297="zákl. přenesená",J297,0)</f>
        <v>0</v>
      </c>
      <c r="BH297" s="12">
        <f>IF(N297="sníž. přenesená",J297,0)</f>
        <v>0</v>
      </c>
      <c r="BI297" s="12">
        <f>IF(N297="nulová",J297,0)</f>
        <v>0</v>
      </c>
      <c r="BJ297" s="12">
        <v>2</v>
      </c>
    </row>
    <row r="298" s="7" customFormat="1">
      <c r="A298" s="236"/>
      <c r="B298" s="237"/>
      <c r="C298" s="238"/>
      <c r="D298" s="239" t="s">
        <v>101</v>
      </c>
      <c r="E298" s="238"/>
      <c r="F298" s="240" t="s">
        <v>564</v>
      </c>
      <c r="G298" s="238"/>
      <c r="H298" s="238"/>
      <c r="I298" s="238"/>
      <c r="J298" s="238"/>
      <c r="K298" s="238"/>
      <c r="L298" s="241"/>
      <c r="M298" s="242"/>
      <c r="N298" s="243"/>
      <c r="O298" s="244"/>
      <c r="P298" s="244"/>
      <c r="Q298" s="244"/>
      <c r="R298" s="244"/>
      <c r="S298" s="244"/>
      <c r="T298" s="245"/>
      <c r="U298" s="236"/>
      <c r="V298" s="236"/>
      <c r="W298" s="236"/>
      <c r="X298" s="236"/>
      <c r="Y298" s="236"/>
      <c r="Z298" s="236"/>
      <c r="AA298" s="236"/>
      <c r="AB298" s="236"/>
      <c r="AC298" s="236"/>
      <c r="AD298" s="236"/>
      <c r="AE298" s="236"/>
      <c r="AT298" s="246" t="s">
        <v>101</v>
      </c>
      <c r="AU298" s="246">
        <v>0</v>
      </c>
      <c r="AY298" s="7" t="s">
        <v>92</v>
      </c>
      <c r="BJ298" s="7">
        <v>0</v>
      </c>
    </row>
    <row r="299" s="12" customFormat="1">
      <c r="B299" s="224"/>
      <c r="C299" s="225" t="s">
        <v>565</v>
      </c>
      <c r="D299" s="225" t="s">
        <v>96</v>
      </c>
      <c r="E299" s="226" t="s">
        <v>566</v>
      </c>
      <c r="F299" s="226" t="s">
        <v>567</v>
      </c>
      <c r="G299" s="227" t="s">
        <v>195</v>
      </c>
      <c r="H299" s="228">
        <v>7</v>
      </c>
      <c r="I299" s="229"/>
      <c r="J299" s="230">
        <f>ROUND(H299*I299,2)</f>
        <v>0</v>
      </c>
      <c r="K299" s="226" t="s">
        <v>100</v>
      </c>
      <c r="L299" s="224"/>
      <c r="M299" s="231"/>
      <c r="N299" s="232" t="s">
        <v>36</v>
      </c>
      <c r="O299" s="233"/>
      <c r="P299" s="233">
        <f>H299*O299</f>
        <v>0</v>
      </c>
      <c r="Q299" s="233">
        <v>0</v>
      </c>
      <c r="R299" s="233">
        <f>H299*Q299</f>
        <v>0</v>
      </c>
      <c r="S299" s="233">
        <v>0</v>
      </c>
      <c r="T299" s="234">
        <f>H299*S299</f>
        <v>0</v>
      </c>
      <c r="U299" s="235"/>
      <c r="AR299" s="12">
        <v>4</v>
      </c>
      <c r="AT299" s="12" t="s">
        <v>96</v>
      </c>
      <c r="AU299" s="12">
        <v>2</v>
      </c>
      <c r="AY299" s="12" t="s">
        <v>92</v>
      </c>
      <c r="BE299" s="12">
        <f>IF(N299="základní",J299,0)</f>
        <v>0</v>
      </c>
      <c r="BF299" s="12">
        <f>IF(N299="snížená",J299,0)</f>
        <v>0</v>
      </c>
      <c r="BG299" s="12">
        <f>IF(N299="zákl. přenesená",J299,0)</f>
        <v>0</v>
      </c>
      <c r="BH299" s="12">
        <f>IF(N299="sníž. přenesená",J299,0)</f>
        <v>0</v>
      </c>
      <c r="BI299" s="12">
        <f>IF(N299="nulová",J299,0)</f>
        <v>0</v>
      </c>
      <c r="BJ299" s="12">
        <v>2</v>
      </c>
    </row>
    <row r="300" s="7" customFormat="1">
      <c r="A300" s="236"/>
      <c r="B300" s="237"/>
      <c r="C300" s="238"/>
      <c r="D300" s="239" t="s">
        <v>101</v>
      </c>
      <c r="E300" s="238"/>
      <c r="F300" s="240" t="s">
        <v>568</v>
      </c>
      <c r="G300" s="238"/>
      <c r="H300" s="238"/>
      <c r="I300" s="238"/>
      <c r="J300" s="238"/>
      <c r="K300" s="238"/>
      <c r="L300" s="241"/>
      <c r="M300" s="242"/>
      <c r="N300" s="243"/>
      <c r="O300" s="244"/>
      <c r="P300" s="244"/>
      <c r="Q300" s="244"/>
      <c r="R300" s="244"/>
      <c r="S300" s="244"/>
      <c r="T300" s="245"/>
      <c r="U300" s="236"/>
      <c r="V300" s="236"/>
      <c r="W300" s="236"/>
      <c r="X300" s="236"/>
      <c r="Y300" s="236"/>
      <c r="Z300" s="236"/>
      <c r="AA300" s="236"/>
      <c r="AB300" s="236"/>
      <c r="AC300" s="236"/>
      <c r="AD300" s="236"/>
      <c r="AE300" s="236"/>
      <c r="AT300" s="246" t="s">
        <v>101</v>
      </c>
      <c r="AU300" s="246">
        <v>0</v>
      </c>
      <c r="AY300" s="7" t="s">
        <v>92</v>
      </c>
      <c r="BJ300" s="7">
        <v>0</v>
      </c>
    </row>
    <row r="301" s="12" customFormat="1">
      <c r="B301" s="224"/>
      <c r="C301" s="225" t="s">
        <v>569</v>
      </c>
      <c r="D301" s="225" t="s">
        <v>96</v>
      </c>
      <c r="E301" s="226" t="s">
        <v>570</v>
      </c>
      <c r="F301" s="226" t="s">
        <v>571</v>
      </c>
      <c r="G301" s="227" t="s">
        <v>195</v>
      </c>
      <c r="H301" s="228">
        <v>5</v>
      </c>
      <c r="I301" s="229"/>
      <c r="J301" s="230">
        <f>ROUND(H301*I301,2)</f>
        <v>0</v>
      </c>
      <c r="K301" s="226" t="s">
        <v>100</v>
      </c>
      <c r="L301" s="224"/>
      <c r="M301" s="231"/>
      <c r="N301" s="232" t="s">
        <v>36</v>
      </c>
      <c r="O301" s="233"/>
      <c r="P301" s="233">
        <f>H301*O301</f>
        <v>0</v>
      </c>
      <c r="Q301" s="233">
        <v>0</v>
      </c>
      <c r="R301" s="233">
        <f>H301*Q301</f>
        <v>0</v>
      </c>
      <c r="S301" s="233">
        <v>0</v>
      </c>
      <c r="T301" s="234">
        <f>H301*S301</f>
        <v>0</v>
      </c>
      <c r="U301" s="235"/>
      <c r="AR301" s="12">
        <v>4</v>
      </c>
      <c r="AT301" s="12" t="s">
        <v>96</v>
      </c>
      <c r="AU301" s="12">
        <v>2</v>
      </c>
      <c r="AY301" s="12" t="s">
        <v>92</v>
      </c>
      <c r="BE301" s="12">
        <f>IF(N301="základní",J301,0)</f>
        <v>0</v>
      </c>
      <c r="BF301" s="12">
        <f>IF(N301="snížená",J301,0)</f>
        <v>0</v>
      </c>
      <c r="BG301" s="12">
        <f>IF(N301="zákl. přenesená",J301,0)</f>
        <v>0</v>
      </c>
      <c r="BH301" s="12">
        <f>IF(N301="sníž. přenesená",J301,0)</f>
        <v>0</v>
      </c>
      <c r="BI301" s="12">
        <f>IF(N301="nulová",J301,0)</f>
        <v>0</v>
      </c>
      <c r="BJ301" s="12">
        <v>2</v>
      </c>
    </row>
    <row r="302" s="7" customFormat="1">
      <c r="A302" s="236"/>
      <c r="B302" s="237"/>
      <c r="C302" s="238"/>
      <c r="D302" s="239" t="s">
        <v>101</v>
      </c>
      <c r="E302" s="238"/>
      <c r="F302" s="240" t="s">
        <v>572</v>
      </c>
      <c r="G302" s="238"/>
      <c r="H302" s="238"/>
      <c r="I302" s="238"/>
      <c r="J302" s="238"/>
      <c r="K302" s="238"/>
      <c r="L302" s="241"/>
      <c r="M302" s="242"/>
      <c r="N302" s="243"/>
      <c r="O302" s="244"/>
      <c r="P302" s="244"/>
      <c r="Q302" s="244"/>
      <c r="R302" s="244"/>
      <c r="S302" s="244"/>
      <c r="T302" s="245"/>
      <c r="U302" s="236"/>
      <c r="V302" s="236"/>
      <c r="W302" s="236"/>
      <c r="X302" s="236"/>
      <c r="Y302" s="236"/>
      <c r="Z302" s="236"/>
      <c r="AA302" s="236"/>
      <c r="AB302" s="236"/>
      <c r="AC302" s="236"/>
      <c r="AD302" s="236"/>
      <c r="AE302" s="236"/>
      <c r="AT302" s="246" t="s">
        <v>101</v>
      </c>
      <c r="AU302" s="246">
        <v>0</v>
      </c>
      <c r="AY302" s="7" t="s">
        <v>92</v>
      </c>
      <c r="BJ302" s="7">
        <v>0</v>
      </c>
    </row>
    <row r="303" s="12" customFormat="1">
      <c r="B303" s="224"/>
      <c r="C303" s="225" t="s">
        <v>573</v>
      </c>
      <c r="D303" s="225" t="s">
        <v>96</v>
      </c>
      <c r="E303" s="226" t="s">
        <v>574</v>
      </c>
      <c r="F303" s="226" t="s">
        <v>575</v>
      </c>
      <c r="G303" s="227" t="s">
        <v>195</v>
      </c>
      <c r="H303" s="228">
        <v>4</v>
      </c>
      <c r="I303" s="229"/>
      <c r="J303" s="230">
        <f>ROUND(H303*I303,2)</f>
        <v>0</v>
      </c>
      <c r="K303" s="226" t="s">
        <v>100</v>
      </c>
      <c r="L303" s="224"/>
      <c r="M303" s="231"/>
      <c r="N303" s="232" t="s">
        <v>36</v>
      </c>
      <c r="O303" s="233"/>
      <c r="P303" s="233">
        <f>H303*O303</f>
        <v>0</v>
      </c>
      <c r="Q303" s="233">
        <v>0</v>
      </c>
      <c r="R303" s="233">
        <f>H303*Q303</f>
        <v>0</v>
      </c>
      <c r="S303" s="233">
        <v>0</v>
      </c>
      <c r="T303" s="234">
        <f>H303*S303</f>
        <v>0</v>
      </c>
      <c r="U303" s="235"/>
      <c r="AR303" s="12">
        <v>4</v>
      </c>
      <c r="AT303" s="12" t="s">
        <v>96</v>
      </c>
      <c r="AU303" s="12">
        <v>2</v>
      </c>
      <c r="AY303" s="12" t="s">
        <v>92</v>
      </c>
      <c r="BE303" s="12">
        <f>IF(N303="základní",J303,0)</f>
        <v>0</v>
      </c>
      <c r="BF303" s="12">
        <f>IF(N303="snížená",J303,0)</f>
        <v>0</v>
      </c>
      <c r="BG303" s="12">
        <f>IF(N303="zákl. přenesená",J303,0)</f>
        <v>0</v>
      </c>
      <c r="BH303" s="12">
        <f>IF(N303="sníž. přenesená",J303,0)</f>
        <v>0</v>
      </c>
      <c r="BI303" s="12">
        <f>IF(N303="nulová",J303,0)</f>
        <v>0</v>
      </c>
      <c r="BJ303" s="12">
        <v>2</v>
      </c>
    </row>
    <row r="304" s="7" customFormat="1">
      <c r="A304" s="236"/>
      <c r="B304" s="237"/>
      <c r="C304" s="238"/>
      <c r="D304" s="239" t="s">
        <v>101</v>
      </c>
      <c r="E304" s="238"/>
      <c r="F304" s="240" t="s">
        <v>576</v>
      </c>
      <c r="G304" s="238"/>
      <c r="H304" s="238"/>
      <c r="I304" s="238"/>
      <c r="J304" s="238"/>
      <c r="K304" s="238"/>
      <c r="L304" s="241"/>
      <c r="M304" s="242"/>
      <c r="N304" s="243"/>
      <c r="O304" s="244"/>
      <c r="P304" s="244"/>
      <c r="Q304" s="244"/>
      <c r="R304" s="244"/>
      <c r="S304" s="244"/>
      <c r="T304" s="245"/>
      <c r="U304" s="236"/>
      <c r="V304" s="236"/>
      <c r="W304" s="236"/>
      <c r="X304" s="236"/>
      <c r="Y304" s="236"/>
      <c r="Z304" s="236"/>
      <c r="AA304" s="236"/>
      <c r="AB304" s="236"/>
      <c r="AC304" s="236"/>
      <c r="AD304" s="236"/>
      <c r="AE304" s="236"/>
      <c r="AT304" s="246" t="s">
        <v>101</v>
      </c>
      <c r="AU304" s="246">
        <v>0</v>
      </c>
      <c r="AY304" s="7" t="s">
        <v>92</v>
      </c>
      <c r="BJ304" s="7">
        <v>0</v>
      </c>
    </row>
    <row r="305" s="12" customFormat="1">
      <c r="B305" s="224"/>
      <c r="C305" s="225" t="s">
        <v>577</v>
      </c>
      <c r="D305" s="225" t="s">
        <v>96</v>
      </c>
      <c r="E305" s="226" t="s">
        <v>578</v>
      </c>
      <c r="F305" s="226" t="s">
        <v>579</v>
      </c>
      <c r="G305" s="227" t="s">
        <v>195</v>
      </c>
      <c r="H305" s="228">
        <v>1</v>
      </c>
      <c r="I305" s="229"/>
      <c r="J305" s="230">
        <f>ROUND(H305*I305,2)</f>
        <v>0</v>
      </c>
      <c r="K305" s="226" t="s">
        <v>100</v>
      </c>
      <c r="L305" s="224"/>
      <c r="M305" s="231"/>
      <c r="N305" s="232" t="s">
        <v>36</v>
      </c>
      <c r="O305" s="233"/>
      <c r="P305" s="233">
        <f>H305*O305</f>
        <v>0</v>
      </c>
      <c r="Q305" s="233">
        <v>0</v>
      </c>
      <c r="R305" s="233">
        <f>H305*Q305</f>
        <v>0</v>
      </c>
      <c r="S305" s="233">
        <v>0</v>
      </c>
      <c r="T305" s="234">
        <f>H305*S305</f>
        <v>0</v>
      </c>
      <c r="U305" s="235"/>
      <c r="AR305" s="12">
        <v>4</v>
      </c>
      <c r="AT305" s="12" t="s">
        <v>96</v>
      </c>
      <c r="AU305" s="12">
        <v>2</v>
      </c>
      <c r="AY305" s="12" t="s">
        <v>92</v>
      </c>
      <c r="BE305" s="12">
        <f>IF(N305="základní",J305,0)</f>
        <v>0</v>
      </c>
      <c r="BF305" s="12">
        <f>IF(N305="snížená",J305,0)</f>
        <v>0</v>
      </c>
      <c r="BG305" s="12">
        <f>IF(N305="zákl. přenesená",J305,0)</f>
        <v>0</v>
      </c>
      <c r="BH305" s="12">
        <f>IF(N305="sníž. přenesená",J305,0)</f>
        <v>0</v>
      </c>
      <c r="BI305" s="12">
        <f>IF(N305="nulová",J305,0)</f>
        <v>0</v>
      </c>
      <c r="BJ305" s="12">
        <v>2</v>
      </c>
    </row>
    <row r="306" s="7" customFormat="1">
      <c r="A306" s="236"/>
      <c r="B306" s="237"/>
      <c r="C306" s="238"/>
      <c r="D306" s="239" t="s">
        <v>101</v>
      </c>
      <c r="E306" s="238"/>
      <c r="F306" s="240" t="s">
        <v>580</v>
      </c>
      <c r="G306" s="238"/>
      <c r="H306" s="238"/>
      <c r="I306" s="238"/>
      <c r="J306" s="238"/>
      <c r="K306" s="238"/>
      <c r="L306" s="241"/>
      <c r="M306" s="242"/>
      <c r="N306" s="243"/>
      <c r="O306" s="244"/>
      <c r="P306" s="244"/>
      <c r="Q306" s="244"/>
      <c r="R306" s="244"/>
      <c r="S306" s="244"/>
      <c r="T306" s="245"/>
      <c r="U306" s="236"/>
      <c r="V306" s="236"/>
      <c r="W306" s="236"/>
      <c r="X306" s="236"/>
      <c r="Y306" s="236"/>
      <c r="Z306" s="236"/>
      <c r="AA306" s="236"/>
      <c r="AB306" s="236"/>
      <c r="AC306" s="236"/>
      <c r="AD306" s="236"/>
      <c r="AE306" s="236"/>
      <c r="AT306" s="246" t="s">
        <v>101</v>
      </c>
      <c r="AU306" s="246">
        <v>0</v>
      </c>
      <c r="AY306" s="7" t="s">
        <v>92</v>
      </c>
      <c r="BJ306" s="7">
        <v>0</v>
      </c>
    </row>
    <row r="307" s="12" customFormat="1">
      <c r="B307" s="224"/>
      <c r="C307" s="225" t="s">
        <v>581</v>
      </c>
      <c r="D307" s="225" t="s">
        <v>96</v>
      </c>
      <c r="E307" s="226" t="s">
        <v>582</v>
      </c>
      <c r="F307" s="226" t="s">
        <v>583</v>
      </c>
      <c r="G307" s="227" t="s">
        <v>195</v>
      </c>
      <c r="H307" s="228">
        <v>2</v>
      </c>
      <c r="I307" s="229"/>
      <c r="J307" s="230">
        <f>ROUND(H307*I307,2)</f>
        <v>0</v>
      </c>
      <c r="K307" s="226" t="s">
        <v>100</v>
      </c>
      <c r="L307" s="224"/>
      <c r="M307" s="231"/>
      <c r="N307" s="232" t="s">
        <v>36</v>
      </c>
      <c r="O307" s="233"/>
      <c r="P307" s="233">
        <f>H307*O307</f>
        <v>0</v>
      </c>
      <c r="Q307" s="233">
        <v>0</v>
      </c>
      <c r="R307" s="233">
        <f>H307*Q307</f>
        <v>0</v>
      </c>
      <c r="S307" s="233">
        <v>0</v>
      </c>
      <c r="T307" s="234">
        <f>H307*S307</f>
        <v>0</v>
      </c>
      <c r="U307" s="235"/>
      <c r="AR307" s="12">
        <v>4</v>
      </c>
      <c r="AT307" s="12" t="s">
        <v>96</v>
      </c>
      <c r="AU307" s="12">
        <v>2</v>
      </c>
      <c r="AY307" s="12" t="s">
        <v>92</v>
      </c>
      <c r="BE307" s="12">
        <f>IF(N307="základní",J307,0)</f>
        <v>0</v>
      </c>
      <c r="BF307" s="12">
        <f>IF(N307="snížená",J307,0)</f>
        <v>0</v>
      </c>
      <c r="BG307" s="12">
        <f>IF(N307="zákl. přenesená",J307,0)</f>
        <v>0</v>
      </c>
      <c r="BH307" s="12">
        <f>IF(N307="sníž. přenesená",J307,0)</f>
        <v>0</v>
      </c>
      <c r="BI307" s="12">
        <f>IF(N307="nulová",J307,0)</f>
        <v>0</v>
      </c>
      <c r="BJ307" s="12">
        <v>2</v>
      </c>
    </row>
    <row r="308" s="7" customFormat="1">
      <c r="A308" s="236"/>
      <c r="B308" s="237"/>
      <c r="C308" s="238"/>
      <c r="D308" s="239" t="s">
        <v>101</v>
      </c>
      <c r="E308" s="238"/>
      <c r="F308" s="240" t="s">
        <v>584</v>
      </c>
      <c r="G308" s="238"/>
      <c r="H308" s="238"/>
      <c r="I308" s="238"/>
      <c r="J308" s="238"/>
      <c r="K308" s="238"/>
      <c r="L308" s="241"/>
      <c r="M308" s="242"/>
      <c r="N308" s="243"/>
      <c r="O308" s="244"/>
      <c r="P308" s="244"/>
      <c r="Q308" s="244"/>
      <c r="R308" s="244"/>
      <c r="S308" s="244"/>
      <c r="T308" s="245"/>
      <c r="U308" s="236"/>
      <c r="V308" s="236"/>
      <c r="W308" s="236"/>
      <c r="X308" s="236"/>
      <c r="Y308" s="236"/>
      <c r="Z308" s="236"/>
      <c r="AA308" s="236"/>
      <c r="AB308" s="236"/>
      <c r="AC308" s="236"/>
      <c r="AD308" s="236"/>
      <c r="AE308" s="236"/>
      <c r="AT308" s="246" t="s">
        <v>101</v>
      </c>
      <c r="AU308" s="246">
        <v>0</v>
      </c>
      <c r="AY308" s="7" t="s">
        <v>92</v>
      </c>
      <c r="BJ308" s="7">
        <v>0</v>
      </c>
    </row>
    <row r="309" s="12" customFormat="1">
      <c r="B309" s="224"/>
      <c r="C309" s="225" t="s">
        <v>585</v>
      </c>
      <c r="D309" s="225" t="s">
        <v>96</v>
      </c>
      <c r="E309" s="226" t="s">
        <v>586</v>
      </c>
      <c r="F309" s="226" t="s">
        <v>587</v>
      </c>
      <c r="G309" s="227" t="s">
        <v>195</v>
      </c>
      <c r="H309" s="228">
        <v>1</v>
      </c>
      <c r="I309" s="229"/>
      <c r="J309" s="230">
        <f>ROUND(H309*I309,2)</f>
        <v>0</v>
      </c>
      <c r="K309" s="226" t="s">
        <v>100</v>
      </c>
      <c r="L309" s="224"/>
      <c r="M309" s="231"/>
      <c r="N309" s="232" t="s">
        <v>36</v>
      </c>
      <c r="O309" s="233"/>
      <c r="P309" s="233">
        <f>H309*O309</f>
        <v>0</v>
      </c>
      <c r="Q309" s="233">
        <v>0.00034000000000000002</v>
      </c>
      <c r="R309" s="233">
        <f>H309*Q309</f>
        <v>0.00034000000000000002</v>
      </c>
      <c r="S309" s="233">
        <v>0</v>
      </c>
      <c r="T309" s="234">
        <f>H309*S309</f>
        <v>0</v>
      </c>
      <c r="U309" s="235"/>
      <c r="AR309" s="12">
        <v>4</v>
      </c>
      <c r="AT309" s="12" t="s">
        <v>96</v>
      </c>
      <c r="AU309" s="12">
        <v>2</v>
      </c>
      <c r="AY309" s="12" t="s">
        <v>92</v>
      </c>
      <c r="BE309" s="12">
        <f>IF(N309="základní",J309,0)</f>
        <v>0</v>
      </c>
      <c r="BF309" s="12">
        <f>IF(N309="snížená",J309,0)</f>
        <v>0</v>
      </c>
      <c r="BG309" s="12">
        <f>IF(N309="zákl. přenesená",J309,0)</f>
        <v>0</v>
      </c>
      <c r="BH309" s="12">
        <f>IF(N309="sníž. přenesená",J309,0)</f>
        <v>0</v>
      </c>
      <c r="BI309" s="12">
        <f>IF(N309="nulová",J309,0)</f>
        <v>0</v>
      </c>
      <c r="BJ309" s="12">
        <v>2</v>
      </c>
    </row>
    <row r="310" s="7" customFormat="1">
      <c r="A310" s="236"/>
      <c r="B310" s="237"/>
      <c r="C310" s="238"/>
      <c r="D310" s="239" t="s">
        <v>101</v>
      </c>
      <c r="E310" s="238"/>
      <c r="F310" s="240" t="s">
        <v>588</v>
      </c>
      <c r="G310" s="238"/>
      <c r="H310" s="238"/>
      <c r="I310" s="238"/>
      <c r="J310" s="238"/>
      <c r="K310" s="238"/>
      <c r="L310" s="241"/>
      <c r="M310" s="242"/>
      <c r="N310" s="243"/>
      <c r="O310" s="244"/>
      <c r="P310" s="244"/>
      <c r="Q310" s="244"/>
      <c r="R310" s="244"/>
      <c r="S310" s="244"/>
      <c r="T310" s="245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T310" s="246" t="s">
        <v>101</v>
      </c>
      <c r="AU310" s="246">
        <v>0</v>
      </c>
      <c r="AY310" s="7" t="s">
        <v>92</v>
      </c>
      <c r="BJ310" s="7">
        <v>0</v>
      </c>
    </row>
    <row r="311" s="12" customFormat="1">
      <c r="B311" s="224"/>
      <c r="C311" s="225" t="s">
        <v>589</v>
      </c>
      <c r="D311" s="225" t="s">
        <v>96</v>
      </c>
      <c r="E311" s="226" t="s">
        <v>590</v>
      </c>
      <c r="F311" s="226" t="s">
        <v>591</v>
      </c>
      <c r="G311" s="227" t="s">
        <v>195</v>
      </c>
      <c r="H311" s="228">
        <v>1</v>
      </c>
      <c r="I311" s="229"/>
      <c r="J311" s="230">
        <f>ROUND(H311*I311,2)</f>
        <v>0</v>
      </c>
      <c r="K311" s="226" t="s">
        <v>100</v>
      </c>
      <c r="L311" s="224"/>
      <c r="M311" s="231"/>
      <c r="N311" s="232" t="s">
        <v>36</v>
      </c>
      <c r="O311" s="233"/>
      <c r="P311" s="233">
        <f>H311*O311</f>
        <v>0</v>
      </c>
      <c r="Q311" s="233">
        <v>0</v>
      </c>
      <c r="R311" s="233">
        <f>H311*Q311</f>
        <v>0</v>
      </c>
      <c r="S311" s="233">
        <v>0</v>
      </c>
      <c r="T311" s="234">
        <f>H311*S311</f>
        <v>0</v>
      </c>
      <c r="U311" s="235"/>
      <c r="AR311" s="12">
        <v>4</v>
      </c>
      <c r="AT311" s="12" t="s">
        <v>96</v>
      </c>
      <c r="AU311" s="12">
        <v>2</v>
      </c>
      <c r="AY311" s="12" t="s">
        <v>92</v>
      </c>
      <c r="BE311" s="12">
        <f>IF(N311="základní",J311,0)</f>
        <v>0</v>
      </c>
      <c r="BF311" s="12">
        <f>IF(N311="snížená",J311,0)</f>
        <v>0</v>
      </c>
      <c r="BG311" s="12">
        <f>IF(N311="zákl. přenesená",J311,0)</f>
        <v>0</v>
      </c>
      <c r="BH311" s="12">
        <f>IF(N311="sníž. přenesená",J311,0)</f>
        <v>0</v>
      </c>
      <c r="BI311" s="12">
        <f>IF(N311="nulová",J311,0)</f>
        <v>0</v>
      </c>
      <c r="BJ311" s="12">
        <v>2</v>
      </c>
    </row>
    <row r="312" s="7" customFormat="1">
      <c r="A312" s="236"/>
      <c r="B312" s="237"/>
      <c r="C312" s="238"/>
      <c r="D312" s="239" t="s">
        <v>101</v>
      </c>
      <c r="E312" s="238"/>
      <c r="F312" s="240" t="s">
        <v>592</v>
      </c>
      <c r="G312" s="238"/>
      <c r="H312" s="238"/>
      <c r="I312" s="238"/>
      <c r="J312" s="238"/>
      <c r="K312" s="238"/>
      <c r="L312" s="241"/>
      <c r="M312" s="242"/>
      <c r="N312" s="243"/>
      <c r="O312" s="244"/>
      <c r="P312" s="244"/>
      <c r="Q312" s="244"/>
      <c r="R312" s="244"/>
      <c r="S312" s="244"/>
      <c r="T312" s="245"/>
      <c r="U312" s="236"/>
      <c r="V312" s="236"/>
      <c r="W312" s="236"/>
      <c r="X312" s="236"/>
      <c r="Y312" s="236"/>
      <c r="Z312" s="236"/>
      <c r="AA312" s="236"/>
      <c r="AB312" s="236"/>
      <c r="AC312" s="236"/>
      <c r="AD312" s="236"/>
      <c r="AE312" s="236"/>
      <c r="AT312" s="246" t="s">
        <v>101</v>
      </c>
      <c r="AU312" s="246">
        <v>0</v>
      </c>
      <c r="AY312" s="7" t="s">
        <v>92</v>
      </c>
      <c r="BJ312" s="7">
        <v>0</v>
      </c>
    </row>
    <row r="313" s="12" customFormat="1">
      <c r="B313" s="224"/>
      <c r="C313" s="225" t="s">
        <v>593</v>
      </c>
      <c r="D313" s="225" t="s">
        <v>96</v>
      </c>
      <c r="E313" s="226" t="s">
        <v>594</v>
      </c>
      <c r="F313" s="226" t="s">
        <v>595</v>
      </c>
      <c r="G313" s="227" t="s">
        <v>195</v>
      </c>
      <c r="H313" s="228">
        <v>1</v>
      </c>
      <c r="I313" s="229"/>
      <c r="J313" s="230">
        <f>ROUND(H313*I313,2)</f>
        <v>0</v>
      </c>
      <c r="K313" s="226" t="s">
        <v>100</v>
      </c>
      <c r="L313" s="224"/>
      <c r="M313" s="231"/>
      <c r="N313" s="232" t="s">
        <v>36</v>
      </c>
      <c r="O313" s="233"/>
      <c r="P313" s="233">
        <f>H313*O313</f>
        <v>0</v>
      </c>
      <c r="Q313" s="233">
        <v>0.00021000000000000001</v>
      </c>
      <c r="R313" s="233">
        <f>H313*Q313</f>
        <v>0.00021000000000000001</v>
      </c>
      <c r="S313" s="233">
        <v>0</v>
      </c>
      <c r="T313" s="234">
        <f>H313*S313</f>
        <v>0</v>
      </c>
      <c r="U313" s="235"/>
      <c r="AR313" s="12">
        <v>4</v>
      </c>
      <c r="AT313" s="12" t="s">
        <v>96</v>
      </c>
      <c r="AU313" s="12">
        <v>2</v>
      </c>
      <c r="AY313" s="12" t="s">
        <v>92</v>
      </c>
      <c r="BE313" s="12">
        <f>IF(N313="základní",J313,0)</f>
        <v>0</v>
      </c>
      <c r="BF313" s="12">
        <f>IF(N313="snížená",J313,0)</f>
        <v>0</v>
      </c>
      <c r="BG313" s="12">
        <f>IF(N313="zákl. přenesená",J313,0)</f>
        <v>0</v>
      </c>
      <c r="BH313" s="12">
        <f>IF(N313="sníž. přenesená",J313,0)</f>
        <v>0</v>
      </c>
      <c r="BI313" s="12">
        <f>IF(N313="nulová",J313,0)</f>
        <v>0</v>
      </c>
      <c r="BJ313" s="12">
        <v>2</v>
      </c>
    </row>
    <row r="314" s="7" customFormat="1">
      <c r="A314" s="236"/>
      <c r="B314" s="237"/>
      <c r="C314" s="238"/>
      <c r="D314" s="239" t="s">
        <v>101</v>
      </c>
      <c r="E314" s="238"/>
      <c r="F314" s="240" t="s">
        <v>596</v>
      </c>
      <c r="G314" s="238"/>
      <c r="H314" s="238"/>
      <c r="I314" s="238"/>
      <c r="J314" s="238"/>
      <c r="K314" s="238"/>
      <c r="L314" s="241"/>
      <c r="M314" s="242"/>
      <c r="N314" s="243"/>
      <c r="O314" s="244"/>
      <c r="P314" s="244"/>
      <c r="Q314" s="244"/>
      <c r="R314" s="244"/>
      <c r="S314" s="244"/>
      <c r="T314" s="245"/>
      <c r="U314" s="236"/>
      <c r="V314" s="236"/>
      <c r="W314" s="236"/>
      <c r="X314" s="236"/>
      <c r="Y314" s="236"/>
      <c r="Z314" s="236"/>
      <c r="AA314" s="236"/>
      <c r="AB314" s="236"/>
      <c r="AC314" s="236"/>
      <c r="AD314" s="236"/>
      <c r="AE314" s="236"/>
      <c r="AT314" s="246" t="s">
        <v>101</v>
      </c>
      <c r="AU314" s="246">
        <v>0</v>
      </c>
      <c r="AY314" s="7" t="s">
        <v>92</v>
      </c>
      <c r="BJ314" s="7">
        <v>0</v>
      </c>
    </row>
    <row r="315" s="12" customFormat="1">
      <c r="B315" s="224"/>
      <c r="C315" s="225" t="s">
        <v>597</v>
      </c>
      <c r="D315" s="225" t="s">
        <v>96</v>
      </c>
      <c r="E315" s="226" t="s">
        <v>598</v>
      </c>
      <c r="F315" s="226" t="s">
        <v>599</v>
      </c>
      <c r="G315" s="227" t="s">
        <v>195</v>
      </c>
      <c r="H315" s="228">
        <v>1</v>
      </c>
      <c r="I315" s="229"/>
      <c r="J315" s="230">
        <f>ROUND(H315*I315,2)</f>
        <v>0</v>
      </c>
      <c r="K315" s="226" t="s">
        <v>100</v>
      </c>
      <c r="L315" s="224"/>
      <c r="M315" s="231"/>
      <c r="N315" s="232" t="s">
        <v>36</v>
      </c>
      <c r="O315" s="233"/>
      <c r="P315" s="233">
        <f>H315*O315</f>
        <v>0</v>
      </c>
      <c r="Q315" s="233">
        <v>0</v>
      </c>
      <c r="R315" s="233">
        <f>H315*Q315</f>
        <v>0</v>
      </c>
      <c r="S315" s="233">
        <v>0</v>
      </c>
      <c r="T315" s="234">
        <f>H315*S315</f>
        <v>0</v>
      </c>
      <c r="U315" s="235"/>
      <c r="AR315" s="12">
        <v>4</v>
      </c>
      <c r="AT315" s="12" t="s">
        <v>96</v>
      </c>
      <c r="AU315" s="12">
        <v>2</v>
      </c>
      <c r="AY315" s="12" t="s">
        <v>92</v>
      </c>
      <c r="BE315" s="12">
        <f>IF(N315="základní",J315,0)</f>
        <v>0</v>
      </c>
      <c r="BF315" s="12">
        <f>IF(N315="snížená",J315,0)</f>
        <v>0</v>
      </c>
      <c r="BG315" s="12">
        <f>IF(N315="zákl. přenesená",J315,0)</f>
        <v>0</v>
      </c>
      <c r="BH315" s="12">
        <f>IF(N315="sníž. přenesená",J315,0)</f>
        <v>0</v>
      </c>
      <c r="BI315" s="12">
        <f>IF(N315="nulová",J315,0)</f>
        <v>0</v>
      </c>
      <c r="BJ315" s="12">
        <v>2</v>
      </c>
    </row>
    <row r="316" s="7" customFormat="1">
      <c r="A316" s="236"/>
      <c r="B316" s="237"/>
      <c r="C316" s="238"/>
      <c r="D316" s="239" t="s">
        <v>101</v>
      </c>
      <c r="E316" s="238"/>
      <c r="F316" s="240" t="s">
        <v>600</v>
      </c>
      <c r="G316" s="238"/>
      <c r="H316" s="238"/>
      <c r="I316" s="238"/>
      <c r="J316" s="238"/>
      <c r="K316" s="238"/>
      <c r="L316" s="241"/>
      <c r="M316" s="242"/>
      <c r="N316" s="243"/>
      <c r="O316" s="244"/>
      <c r="P316" s="244"/>
      <c r="Q316" s="244"/>
      <c r="R316" s="244"/>
      <c r="S316" s="244"/>
      <c r="T316" s="245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T316" s="246" t="s">
        <v>101</v>
      </c>
      <c r="AU316" s="246">
        <v>0</v>
      </c>
      <c r="AY316" s="7" t="s">
        <v>92</v>
      </c>
      <c r="BJ316" s="7">
        <v>0</v>
      </c>
    </row>
    <row r="317" s="12" customFormat="1">
      <c r="B317" s="224"/>
      <c r="C317" s="225" t="s">
        <v>601</v>
      </c>
      <c r="D317" s="225" t="s">
        <v>96</v>
      </c>
      <c r="E317" s="226" t="s">
        <v>602</v>
      </c>
      <c r="F317" s="226" t="s">
        <v>603</v>
      </c>
      <c r="G317" s="227" t="s">
        <v>139</v>
      </c>
      <c r="H317" s="228">
        <v>1</v>
      </c>
      <c r="I317" s="229"/>
      <c r="J317" s="230">
        <f>ROUND(H317*I317,2)</f>
        <v>0</v>
      </c>
      <c r="K317" s="226" t="s">
        <v>100</v>
      </c>
      <c r="L317" s="224"/>
      <c r="M317" s="231"/>
      <c r="N317" s="232" t="s">
        <v>36</v>
      </c>
      <c r="O317" s="233"/>
      <c r="P317" s="233">
        <f>H317*O317</f>
        <v>0</v>
      </c>
      <c r="Q317" s="233">
        <v>0.00055999999999999995</v>
      </c>
      <c r="R317" s="233">
        <f>H317*Q317</f>
        <v>0.00055999999999999995</v>
      </c>
      <c r="S317" s="233">
        <v>0</v>
      </c>
      <c r="T317" s="234">
        <f>H317*S317</f>
        <v>0</v>
      </c>
      <c r="U317" s="235"/>
      <c r="AR317" s="12">
        <v>4</v>
      </c>
      <c r="AT317" s="12" t="s">
        <v>96</v>
      </c>
      <c r="AU317" s="12">
        <v>2</v>
      </c>
      <c r="AY317" s="12" t="s">
        <v>92</v>
      </c>
      <c r="BE317" s="12">
        <f>IF(N317="základní",J317,0)</f>
        <v>0</v>
      </c>
      <c r="BF317" s="12">
        <f>IF(N317="snížená",J317,0)</f>
        <v>0</v>
      </c>
      <c r="BG317" s="12">
        <f>IF(N317="zákl. přenesená",J317,0)</f>
        <v>0</v>
      </c>
      <c r="BH317" s="12">
        <f>IF(N317="sníž. přenesená",J317,0)</f>
        <v>0</v>
      </c>
      <c r="BI317" s="12">
        <f>IF(N317="nulová",J317,0)</f>
        <v>0</v>
      </c>
      <c r="BJ317" s="12">
        <v>2</v>
      </c>
    </row>
    <row r="318" s="7" customFormat="1">
      <c r="A318" s="236"/>
      <c r="B318" s="237"/>
      <c r="C318" s="238"/>
      <c r="D318" s="239" t="s">
        <v>101</v>
      </c>
      <c r="E318" s="238"/>
      <c r="F318" s="240" t="s">
        <v>604</v>
      </c>
      <c r="G318" s="238"/>
      <c r="H318" s="238"/>
      <c r="I318" s="238"/>
      <c r="J318" s="238"/>
      <c r="K318" s="238"/>
      <c r="L318" s="241"/>
      <c r="M318" s="242"/>
      <c r="N318" s="243"/>
      <c r="O318" s="244"/>
      <c r="P318" s="244"/>
      <c r="Q318" s="244"/>
      <c r="R318" s="244"/>
      <c r="S318" s="244"/>
      <c r="T318" s="245"/>
      <c r="U318" s="236"/>
      <c r="V318" s="236"/>
      <c r="W318" s="236"/>
      <c r="X318" s="236"/>
      <c r="Y318" s="236"/>
      <c r="Z318" s="236"/>
      <c r="AA318" s="236"/>
      <c r="AB318" s="236"/>
      <c r="AC318" s="236"/>
      <c r="AD318" s="236"/>
      <c r="AE318" s="236"/>
      <c r="AT318" s="246" t="s">
        <v>101</v>
      </c>
      <c r="AU318" s="246">
        <v>0</v>
      </c>
      <c r="AY318" s="7" t="s">
        <v>92</v>
      </c>
      <c r="BJ318" s="7">
        <v>0</v>
      </c>
    </row>
    <row r="319" s="12" customFormat="1">
      <c r="B319" s="224"/>
      <c r="C319" s="225" t="s">
        <v>605</v>
      </c>
      <c r="D319" s="225" t="s">
        <v>96</v>
      </c>
      <c r="E319" s="226" t="s">
        <v>606</v>
      </c>
      <c r="F319" s="226" t="s">
        <v>607</v>
      </c>
      <c r="G319" s="227" t="s">
        <v>134</v>
      </c>
      <c r="H319" s="228">
        <v>2.3999999999999999</v>
      </c>
      <c r="I319" s="229"/>
      <c r="J319" s="230">
        <f>ROUND(H319*I319,2)</f>
        <v>0</v>
      </c>
      <c r="K319" s="226" t="s">
        <v>100</v>
      </c>
      <c r="L319" s="224"/>
      <c r="M319" s="231"/>
      <c r="N319" s="232" t="s">
        <v>36</v>
      </c>
      <c r="O319" s="233"/>
      <c r="P319" s="233">
        <f>H319*O319</f>
        <v>0</v>
      </c>
      <c r="Q319" s="233">
        <v>0</v>
      </c>
      <c r="R319" s="233">
        <f>H319*Q319</f>
        <v>0</v>
      </c>
      <c r="S319" s="233">
        <v>0</v>
      </c>
      <c r="T319" s="234">
        <f>H319*S319</f>
        <v>0</v>
      </c>
      <c r="U319" s="235"/>
      <c r="AR319" s="12">
        <v>4</v>
      </c>
      <c r="AT319" s="12" t="s">
        <v>96</v>
      </c>
      <c r="AU319" s="12">
        <v>2</v>
      </c>
      <c r="AY319" s="12" t="s">
        <v>92</v>
      </c>
      <c r="BE319" s="12">
        <f>IF(N319="základní",J319,0)</f>
        <v>0</v>
      </c>
      <c r="BF319" s="12">
        <f>IF(N319="snížená",J319,0)</f>
        <v>0</v>
      </c>
      <c r="BG319" s="12">
        <f>IF(N319="zákl. přenesená",J319,0)</f>
        <v>0</v>
      </c>
      <c r="BH319" s="12">
        <f>IF(N319="sníž. přenesená",J319,0)</f>
        <v>0</v>
      </c>
      <c r="BI319" s="12">
        <f>IF(N319="nulová",J319,0)</f>
        <v>0</v>
      </c>
      <c r="BJ319" s="12">
        <v>2</v>
      </c>
    </row>
    <row r="320" s="7" customFormat="1">
      <c r="A320" s="236"/>
      <c r="B320" s="237"/>
      <c r="C320" s="238"/>
      <c r="D320" s="239" t="s">
        <v>101</v>
      </c>
      <c r="E320" s="238"/>
      <c r="F320" s="240" t="s">
        <v>608</v>
      </c>
      <c r="G320" s="238"/>
      <c r="H320" s="238"/>
      <c r="I320" s="238"/>
      <c r="J320" s="238"/>
      <c r="K320" s="238"/>
      <c r="L320" s="241"/>
      <c r="M320" s="242"/>
      <c r="N320" s="243"/>
      <c r="O320" s="244"/>
      <c r="P320" s="244"/>
      <c r="Q320" s="244"/>
      <c r="R320" s="244"/>
      <c r="S320" s="244"/>
      <c r="T320" s="245"/>
      <c r="U320" s="236"/>
      <c r="V320" s="236"/>
      <c r="W320" s="236"/>
      <c r="X320" s="236"/>
      <c r="Y320" s="236"/>
      <c r="Z320" s="236"/>
      <c r="AA320" s="236"/>
      <c r="AB320" s="236"/>
      <c r="AC320" s="236"/>
      <c r="AD320" s="236"/>
      <c r="AE320" s="236"/>
      <c r="AT320" s="246" t="s">
        <v>101</v>
      </c>
      <c r="AU320" s="246">
        <v>0</v>
      </c>
      <c r="AY320" s="7" t="s">
        <v>92</v>
      </c>
      <c r="BJ320" s="7">
        <v>0</v>
      </c>
    </row>
    <row r="321" s="14" customFormat="1" ht="24">
      <c r="B321" s="260"/>
      <c r="C321" s="261" t="s">
        <v>609</v>
      </c>
      <c r="D321" s="261" t="s">
        <v>198</v>
      </c>
      <c r="E321" s="262" t="s">
        <v>610</v>
      </c>
      <c r="F321" s="262" t="s">
        <v>611</v>
      </c>
      <c r="G321" s="263" t="s">
        <v>289</v>
      </c>
      <c r="H321" s="264">
        <v>1</v>
      </c>
      <c r="I321" s="265"/>
      <c r="J321" s="266">
        <f>ROUND(H321*I321,2)</f>
        <v>0</v>
      </c>
      <c r="K321" s="226"/>
      <c r="L321" s="260"/>
      <c r="M321" s="267"/>
      <c r="N321" s="268" t="s">
        <v>36</v>
      </c>
      <c r="O321" s="269"/>
      <c r="P321" s="269">
        <f>H321*O321</f>
        <v>0</v>
      </c>
      <c r="Q321" s="269">
        <v>0</v>
      </c>
      <c r="R321" s="269">
        <f>H321*Q321</f>
        <v>0</v>
      </c>
      <c r="S321" s="269">
        <v>0</v>
      </c>
      <c r="T321" s="270">
        <f>H321*S321</f>
        <v>0</v>
      </c>
      <c r="U321" s="271"/>
      <c r="AR321" s="14">
        <v>8</v>
      </c>
      <c r="AT321" s="14" t="s">
        <v>198</v>
      </c>
      <c r="AU321" s="14">
        <v>2</v>
      </c>
      <c r="AY321" s="14" t="s">
        <v>92</v>
      </c>
      <c r="BE321" s="14">
        <f>IF(N321="základní",J321,0)</f>
        <v>0</v>
      </c>
      <c r="BF321" s="14">
        <f>IF(N321="snížená",J321,0)</f>
        <v>0</v>
      </c>
      <c r="BG321" s="14">
        <f>IF(N321="zákl. přenesená",J321,0)</f>
        <v>0</v>
      </c>
      <c r="BH321" s="14">
        <f>IF(N321="sníž. přenesená",J321,0)</f>
        <v>0</v>
      </c>
      <c r="BI321" s="14">
        <f>IF(N321="nulová",J321,0)</f>
        <v>0</v>
      </c>
      <c r="BJ321" s="14">
        <v>2</v>
      </c>
    </row>
    <row r="322" s="14" customFormat="1">
      <c r="B322" s="260"/>
      <c r="C322" s="261" t="s">
        <v>612</v>
      </c>
      <c r="D322" s="261" t="s">
        <v>198</v>
      </c>
      <c r="E322" s="262" t="s">
        <v>613</v>
      </c>
      <c r="F322" s="262" t="s">
        <v>614</v>
      </c>
      <c r="G322" s="263" t="s">
        <v>289</v>
      </c>
      <c r="H322" s="264">
        <v>1</v>
      </c>
      <c r="I322" s="265"/>
      <c r="J322" s="266">
        <f>ROUND(H322*I322,2)</f>
        <v>0</v>
      </c>
      <c r="K322" s="226"/>
      <c r="L322" s="260"/>
      <c r="M322" s="267"/>
      <c r="N322" s="268" t="s">
        <v>36</v>
      </c>
      <c r="O322" s="269"/>
      <c r="P322" s="269">
        <f>H322*O322</f>
        <v>0</v>
      </c>
      <c r="Q322" s="269">
        <v>0</v>
      </c>
      <c r="R322" s="269">
        <f>H322*Q322</f>
        <v>0</v>
      </c>
      <c r="S322" s="269">
        <v>0</v>
      </c>
      <c r="T322" s="270">
        <f>H322*S322</f>
        <v>0</v>
      </c>
      <c r="U322" s="271"/>
      <c r="AR322" s="14">
        <v>8</v>
      </c>
      <c r="AT322" s="14" t="s">
        <v>198</v>
      </c>
      <c r="AU322" s="14">
        <v>2</v>
      </c>
      <c r="AY322" s="14" t="s">
        <v>92</v>
      </c>
      <c r="BE322" s="14">
        <f>IF(N322="základní",J322,0)</f>
        <v>0</v>
      </c>
      <c r="BF322" s="14">
        <f>IF(N322="snížená",J322,0)</f>
        <v>0</v>
      </c>
      <c r="BG322" s="14">
        <f>IF(N322="zákl. přenesená",J322,0)</f>
        <v>0</v>
      </c>
      <c r="BH322" s="14">
        <f>IF(N322="sníž. přenesená",J322,0)</f>
        <v>0</v>
      </c>
      <c r="BI322" s="14">
        <f>IF(N322="nulová",J322,0)</f>
        <v>0</v>
      </c>
      <c r="BJ322" s="14">
        <v>2</v>
      </c>
    </row>
    <row r="323" s="14" customFormat="1">
      <c r="B323" s="260"/>
      <c r="C323" s="261" t="s">
        <v>615</v>
      </c>
      <c r="D323" s="261" t="s">
        <v>198</v>
      </c>
      <c r="E323" s="262" t="s">
        <v>616</v>
      </c>
      <c r="F323" s="262" t="s">
        <v>617</v>
      </c>
      <c r="G323" s="263" t="s">
        <v>289</v>
      </c>
      <c r="H323" s="264">
        <v>1</v>
      </c>
      <c r="I323" s="265"/>
      <c r="J323" s="266">
        <f>ROUND(H323*I323,2)</f>
        <v>0</v>
      </c>
      <c r="K323" s="226"/>
      <c r="L323" s="260"/>
      <c r="M323" s="267"/>
      <c r="N323" s="268" t="s">
        <v>36</v>
      </c>
      <c r="O323" s="269"/>
      <c r="P323" s="269">
        <f>H323*O323</f>
        <v>0</v>
      </c>
      <c r="Q323" s="269">
        <v>0</v>
      </c>
      <c r="R323" s="269">
        <f>H323*Q323</f>
        <v>0</v>
      </c>
      <c r="S323" s="269">
        <v>0</v>
      </c>
      <c r="T323" s="270">
        <f>H323*S323</f>
        <v>0</v>
      </c>
      <c r="U323" s="271"/>
      <c r="AR323" s="14">
        <v>8</v>
      </c>
      <c r="AT323" s="14" t="s">
        <v>198</v>
      </c>
      <c r="AU323" s="14">
        <v>2</v>
      </c>
      <c r="AY323" s="14" t="s">
        <v>92</v>
      </c>
      <c r="BE323" s="14">
        <f>IF(N323="základní",J323,0)</f>
        <v>0</v>
      </c>
      <c r="BF323" s="14">
        <f>IF(N323="snížená",J323,0)</f>
        <v>0</v>
      </c>
      <c r="BG323" s="14">
        <f>IF(N323="zákl. přenesená",J323,0)</f>
        <v>0</v>
      </c>
      <c r="BH323" s="14">
        <f>IF(N323="sníž. přenesená",J323,0)</f>
        <v>0</v>
      </c>
      <c r="BI323" s="14">
        <f>IF(N323="nulová",J323,0)</f>
        <v>0</v>
      </c>
      <c r="BJ323" s="14">
        <v>2</v>
      </c>
    </row>
    <row r="324" s="14" customFormat="1">
      <c r="B324" s="260"/>
      <c r="C324" s="261" t="s">
        <v>618</v>
      </c>
      <c r="D324" s="261" t="s">
        <v>198</v>
      </c>
      <c r="E324" s="262" t="s">
        <v>619</v>
      </c>
      <c r="F324" s="262" t="s">
        <v>620</v>
      </c>
      <c r="G324" s="263" t="s">
        <v>289</v>
      </c>
      <c r="H324" s="264">
        <v>1</v>
      </c>
      <c r="I324" s="265"/>
      <c r="J324" s="266">
        <f>ROUND(H324*I324,2)</f>
        <v>0</v>
      </c>
      <c r="K324" s="226"/>
      <c r="L324" s="260"/>
      <c r="M324" s="267"/>
      <c r="N324" s="268" t="s">
        <v>36</v>
      </c>
      <c r="O324" s="269"/>
      <c r="P324" s="269">
        <f>H324*O324</f>
        <v>0</v>
      </c>
      <c r="Q324" s="269">
        <v>0</v>
      </c>
      <c r="R324" s="269">
        <f>H324*Q324</f>
        <v>0</v>
      </c>
      <c r="S324" s="269">
        <v>0</v>
      </c>
      <c r="T324" s="270">
        <f>H324*S324</f>
        <v>0</v>
      </c>
      <c r="U324" s="271"/>
      <c r="AR324" s="14">
        <v>8</v>
      </c>
      <c r="AT324" s="14" t="s">
        <v>198</v>
      </c>
      <c r="AU324" s="14">
        <v>2</v>
      </c>
      <c r="AY324" s="14" t="s">
        <v>92</v>
      </c>
      <c r="BE324" s="14">
        <f>IF(N324="základní",J324,0)</f>
        <v>0</v>
      </c>
      <c r="BF324" s="14">
        <f>IF(N324="snížená",J324,0)</f>
        <v>0</v>
      </c>
      <c r="BG324" s="14">
        <f>IF(N324="zákl. přenesená",J324,0)</f>
        <v>0</v>
      </c>
      <c r="BH324" s="14">
        <f>IF(N324="sníž. přenesená",J324,0)</f>
        <v>0</v>
      </c>
      <c r="BI324" s="14">
        <f>IF(N324="nulová",J324,0)</f>
        <v>0</v>
      </c>
      <c r="BJ324" s="14">
        <v>2</v>
      </c>
    </row>
    <row r="325" s="14" customFormat="1">
      <c r="B325" s="260"/>
      <c r="C325" s="261" t="s">
        <v>621</v>
      </c>
      <c r="D325" s="261" t="s">
        <v>198</v>
      </c>
      <c r="E325" s="262" t="s">
        <v>622</v>
      </c>
      <c r="F325" s="262" t="s">
        <v>623</v>
      </c>
      <c r="G325" s="263" t="s">
        <v>99</v>
      </c>
      <c r="H325" s="264">
        <v>1</v>
      </c>
      <c r="I325" s="265"/>
      <c r="J325" s="266">
        <f>ROUND(H325*I325,2)</f>
        <v>0</v>
      </c>
      <c r="K325" s="226"/>
      <c r="L325" s="260"/>
      <c r="M325" s="267"/>
      <c r="N325" s="268" t="s">
        <v>36</v>
      </c>
      <c r="O325" s="269"/>
      <c r="P325" s="269">
        <f>H325*O325</f>
        <v>0</v>
      </c>
      <c r="Q325" s="269">
        <v>0</v>
      </c>
      <c r="R325" s="269">
        <f>H325*Q325</f>
        <v>0</v>
      </c>
      <c r="S325" s="269">
        <v>0</v>
      </c>
      <c r="T325" s="270">
        <f>H325*S325</f>
        <v>0</v>
      </c>
      <c r="U325" s="271"/>
      <c r="AR325" s="14">
        <v>8</v>
      </c>
      <c r="AT325" s="14" t="s">
        <v>198</v>
      </c>
      <c r="AU325" s="14">
        <v>2</v>
      </c>
      <c r="AY325" s="14" t="s">
        <v>92</v>
      </c>
      <c r="BE325" s="14">
        <f>IF(N325="základní",J325,0)</f>
        <v>0</v>
      </c>
      <c r="BF325" s="14">
        <f>IF(N325="snížená",J325,0)</f>
        <v>0</v>
      </c>
      <c r="BG325" s="14">
        <f>IF(N325="zákl. přenesená",J325,0)</f>
        <v>0</v>
      </c>
      <c r="BH325" s="14">
        <f>IF(N325="sníž. přenesená",J325,0)</f>
        <v>0</v>
      </c>
      <c r="BI325" s="14">
        <f>IF(N325="nulová",J325,0)</f>
        <v>0</v>
      </c>
      <c r="BJ325" s="14">
        <v>2</v>
      </c>
    </row>
    <row r="326" s="12" customFormat="1">
      <c r="B326" s="224"/>
      <c r="C326" s="225" t="s">
        <v>624</v>
      </c>
      <c r="D326" s="225" t="s">
        <v>96</v>
      </c>
      <c r="E326" s="226" t="s">
        <v>625</v>
      </c>
      <c r="F326" s="226" t="s">
        <v>626</v>
      </c>
      <c r="G326" s="227" t="s">
        <v>139</v>
      </c>
      <c r="H326" s="228">
        <v>1</v>
      </c>
      <c r="I326" s="229"/>
      <c r="J326" s="230">
        <f>ROUND(H326*I326,2)</f>
        <v>0</v>
      </c>
      <c r="K326" s="226" t="s">
        <v>16</v>
      </c>
      <c r="L326" s="224"/>
      <c r="M326" s="231"/>
      <c r="N326" s="232" t="s">
        <v>36</v>
      </c>
      <c r="O326" s="233"/>
      <c r="P326" s="233">
        <f>H326*O326</f>
        <v>0</v>
      </c>
      <c r="Q326" s="233">
        <v>0</v>
      </c>
      <c r="R326" s="233">
        <f>H326*Q326</f>
        <v>0</v>
      </c>
      <c r="S326" s="233">
        <v>0</v>
      </c>
      <c r="T326" s="234">
        <f>H326*S326</f>
        <v>0</v>
      </c>
      <c r="U326" s="235"/>
      <c r="AR326" s="12">
        <v>4</v>
      </c>
      <c r="AT326" s="12" t="s">
        <v>96</v>
      </c>
      <c r="AU326" s="12">
        <v>2</v>
      </c>
      <c r="AY326" s="12" t="s">
        <v>92</v>
      </c>
      <c r="BE326" s="12">
        <f>IF(N326="základní",J326,0)</f>
        <v>0</v>
      </c>
      <c r="BF326" s="12">
        <f>IF(N326="snížená",J326,0)</f>
        <v>0</v>
      </c>
      <c r="BG326" s="12">
        <f>IF(N326="zákl. přenesená",J326,0)</f>
        <v>0</v>
      </c>
      <c r="BH326" s="12">
        <f>IF(N326="sníž. přenesená",J326,0)</f>
        <v>0</v>
      </c>
      <c r="BI326" s="12">
        <f>IF(N326="nulová",J326,0)</f>
        <v>0</v>
      </c>
      <c r="BJ326" s="12">
        <v>2</v>
      </c>
    </row>
    <row r="327" s="12" customFormat="1">
      <c r="B327" s="224"/>
      <c r="C327" s="225" t="s">
        <v>627</v>
      </c>
      <c r="D327" s="225" t="s">
        <v>96</v>
      </c>
      <c r="E327" s="226" t="s">
        <v>628</v>
      </c>
      <c r="F327" s="226" t="s">
        <v>629</v>
      </c>
      <c r="G327" s="227" t="s">
        <v>289</v>
      </c>
      <c r="H327" s="228">
        <v>1</v>
      </c>
      <c r="I327" s="229"/>
      <c r="J327" s="230">
        <f>ROUND(H327*I327,2)</f>
        <v>0</v>
      </c>
      <c r="K327" s="226" t="s">
        <v>16</v>
      </c>
      <c r="L327" s="224"/>
      <c r="M327" s="231"/>
      <c r="N327" s="232" t="s">
        <v>36</v>
      </c>
      <c r="O327" s="233"/>
      <c r="P327" s="233">
        <f>H327*O327</f>
        <v>0</v>
      </c>
      <c r="Q327" s="233">
        <v>0</v>
      </c>
      <c r="R327" s="233">
        <f>H327*Q327</f>
        <v>0</v>
      </c>
      <c r="S327" s="233">
        <v>0</v>
      </c>
      <c r="T327" s="234">
        <f>H327*S327</f>
        <v>0</v>
      </c>
      <c r="U327" s="235"/>
      <c r="AR327" s="12">
        <v>4</v>
      </c>
      <c r="AT327" s="12" t="s">
        <v>96</v>
      </c>
      <c r="AU327" s="12">
        <v>2</v>
      </c>
      <c r="AY327" s="12" t="s">
        <v>92</v>
      </c>
      <c r="BE327" s="12">
        <f>IF(N327="základní",J327,0)</f>
        <v>0</v>
      </c>
      <c r="BF327" s="12">
        <f>IF(N327="snížená",J327,0)</f>
        <v>0</v>
      </c>
      <c r="BG327" s="12">
        <f>IF(N327="zákl. přenesená",J327,0)</f>
        <v>0</v>
      </c>
      <c r="BH327" s="12">
        <f>IF(N327="sníž. přenesená",J327,0)</f>
        <v>0</v>
      </c>
      <c r="BI327" s="12">
        <f>IF(N327="nulová",J327,0)</f>
        <v>0</v>
      </c>
      <c r="BJ327" s="12">
        <v>2</v>
      </c>
    </row>
    <row r="328" s="12" customFormat="1" ht="24">
      <c r="B328" s="224"/>
      <c r="C328" s="225" t="s">
        <v>630</v>
      </c>
      <c r="D328" s="225" t="s">
        <v>96</v>
      </c>
      <c r="E328" s="226" t="s">
        <v>631</v>
      </c>
      <c r="F328" s="226" t="s">
        <v>632</v>
      </c>
      <c r="G328" s="227" t="s">
        <v>289</v>
      </c>
      <c r="H328" s="228">
        <v>1</v>
      </c>
      <c r="I328" s="229"/>
      <c r="J328" s="230">
        <f>ROUND(H328*I328,2)</f>
        <v>0</v>
      </c>
      <c r="K328" s="226"/>
      <c r="L328" s="224"/>
      <c r="M328" s="231"/>
      <c r="N328" s="232" t="s">
        <v>36</v>
      </c>
      <c r="O328" s="233"/>
      <c r="P328" s="233">
        <f>H328*O328</f>
        <v>0</v>
      </c>
      <c r="Q328" s="233">
        <v>0</v>
      </c>
      <c r="R328" s="233">
        <f>H328*Q328</f>
        <v>0</v>
      </c>
      <c r="S328" s="233">
        <v>0</v>
      </c>
      <c r="T328" s="234">
        <f>H328*S328</f>
        <v>0</v>
      </c>
      <c r="U328" s="235"/>
      <c r="AR328" s="12">
        <v>4</v>
      </c>
      <c r="AT328" s="12" t="s">
        <v>96</v>
      </c>
      <c r="AU328" s="12">
        <v>2</v>
      </c>
      <c r="AY328" s="12" t="s">
        <v>92</v>
      </c>
      <c r="BE328" s="12">
        <f>IF(N328="základní",J328,0)</f>
        <v>0</v>
      </c>
      <c r="BF328" s="12">
        <f>IF(N328="snížená",J328,0)</f>
        <v>0</v>
      </c>
      <c r="BG328" s="12">
        <f>IF(N328="zákl. přenesená",J328,0)</f>
        <v>0</v>
      </c>
      <c r="BH328" s="12">
        <f>IF(N328="sníž. přenesená",J328,0)</f>
        <v>0</v>
      </c>
      <c r="BI328" s="12">
        <f>IF(N328="nulová",J328,0)</f>
        <v>0</v>
      </c>
      <c r="BJ328" s="12">
        <v>2</v>
      </c>
    </row>
    <row r="329" s="12" customFormat="1" ht="24">
      <c r="B329" s="224"/>
      <c r="C329" s="225" t="s">
        <v>633</v>
      </c>
      <c r="D329" s="225" t="s">
        <v>96</v>
      </c>
      <c r="E329" s="226" t="s">
        <v>634</v>
      </c>
      <c r="F329" s="226" t="s">
        <v>635</v>
      </c>
      <c r="G329" s="227" t="s">
        <v>289</v>
      </c>
      <c r="H329" s="228">
        <v>1</v>
      </c>
      <c r="I329" s="229"/>
      <c r="J329" s="230">
        <f>ROUND(H329*I329,2)</f>
        <v>0</v>
      </c>
      <c r="K329" s="226"/>
      <c r="L329" s="224"/>
      <c r="M329" s="231"/>
      <c r="N329" s="232" t="s">
        <v>36</v>
      </c>
      <c r="O329" s="233"/>
      <c r="P329" s="233">
        <f>H329*O329</f>
        <v>0</v>
      </c>
      <c r="Q329" s="233">
        <v>0</v>
      </c>
      <c r="R329" s="233">
        <f>H329*Q329</f>
        <v>0</v>
      </c>
      <c r="S329" s="233">
        <v>0</v>
      </c>
      <c r="T329" s="234">
        <f>H329*S329</f>
        <v>0</v>
      </c>
      <c r="U329" s="235"/>
      <c r="AR329" s="12">
        <v>4</v>
      </c>
      <c r="AT329" s="12" t="s">
        <v>96</v>
      </c>
      <c r="AU329" s="12">
        <v>2</v>
      </c>
      <c r="AY329" s="12" t="s">
        <v>92</v>
      </c>
      <c r="BE329" s="12">
        <f>IF(N329="základní",J329,0)</f>
        <v>0</v>
      </c>
      <c r="BF329" s="12">
        <f>IF(N329="snížená",J329,0)</f>
        <v>0</v>
      </c>
      <c r="BG329" s="12">
        <f>IF(N329="zákl. přenesená",J329,0)</f>
        <v>0</v>
      </c>
      <c r="BH329" s="12">
        <f>IF(N329="sníž. přenesená",J329,0)</f>
        <v>0</v>
      </c>
      <c r="BI329" s="12">
        <f>IF(N329="nulová",J329,0)</f>
        <v>0</v>
      </c>
      <c r="BJ329" s="12">
        <v>2</v>
      </c>
    </row>
    <row r="330" s="12" customFormat="1">
      <c r="B330" s="224"/>
      <c r="C330" s="225" t="s">
        <v>636</v>
      </c>
      <c r="D330" s="225" t="s">
        <v>96</v>
      </c>
      <c r="E330" s="226" t="s">
        <v>637</v>
      </c>
      <c r="F330" s="226" t="s">
        <v>638</v>
      </c>
      <c r="G330" s="227" t="s">
        <v>218</v>
      </c>
      <c r="H330" s="272"/>
      <c r="I330" s="229"/>
      <c r="J330" s="230">
        <f>ROUND(H330*I330,2)</f>
        <v>0</v>
      </c>
      <c r="K330" s="226" t="s">
        <v>100</v>
      </c>
      <c r="L330" s="224"/>
      <c r="M330" s="231"/>
      <c r="N330" s="232" t="s">
        <v>36</v>
      </c>
      <c r="O330" s="233"/>
      <c r="P330" s="233">
        <f>H330*O330</f>
        <v>0</v>
      </c>
      <c r="Q330" s="233">
        <v>0</v>
      </c>
      <c r="R330" s="233">
        <f>H330*Q330</f>
        <v>0</v>
      </c>
      <c r="S330" s="233">
        <v>0</v>
      </c>
      <c r="T330" s="234">
        <f>H330*S330</f>
        <v>0</v>
      </c>
      <c r="U330" s="235"/>
      <c r="AR330" s="12">
        <v>4</v>
      </c>
      <c r="AT330" s="12" t="s">
        <v>96</v>
      </c>
      <c r="AU330" s="12">
        <v>2</v>
      </c>
      <c r="AY330" s="12" t="s">
        <v>92</v>
      </c>
      <c r="BE330" s="12">
        <f>IF(N330="základní",J330,0)</f>
        <v>0</v>
      </c>
      <c r="BF330" s="12">
        <f>IF(N330="snížená",J330,0)</f>
        <v>0</v>
      </c>
      <c r="BG330" s="12">
        <f>IF(N330="zákl. přenesená",J330,0)</f>
        <v>0</v>
      </c>
      <c r="BH330" s="12">
        <f>IF(N330="sníž. přenesená",J330,0)</f>
        <v>0</v>
      </c>
      <c r="BI330" s="12">
        <f>IF(N330="nulová",J330,0)</f>
        <v>0</v>
      </c>
      <c r="BJ330" s="12">
        <v>2</v>
      </c>
    </row>
    <row r="331" s="7" customFormat="1">
      <c r="A331" s="236"/>
      <c r="B331" s="237"/>
      <c r="C331" s="238"/>
      <c r="D331" s="239" t="s">
        <v>101</v>
      </c>
      <c r="E331" s="238"/>
      <c r="F331" s="240" t="s">
        <v>639</v>
      </c>
      <c r="G331" s="238"/>
      <c r="H331" s="238"/>
      <c r="I331" s="238"/>
      <c r="J331" s="238"/>
      <c r="K331" s="238"/>
      <c r="L331" s="241"/>
      <c r="M331" s="242"/>
      <c r="N331" s="243"/>
      <c r="O331" s="244"/>
      <c r="P331" s="244"/>
      <c r="Q331" s="244"/>
      <c r="R331" s="244"/>
      <c r="S331" s="244"/>
      <c r="T331" s="245"/>
      <c r="U331" s="236"/>
      <c r="V331" s="236"/>
      <c r="W331" s="236"/>
      <c r="X331" s="236"/>
      <c r="Y331" s="236"/>
      <c r="Z331" s="236"/>
      <c r="AA331" s="236"/>
      <c r="AB331" s="236"/>
      <c r="AC331" s="236"/>
      <c r="AD331" s="236"/>
      <c r="AE331" s="236"/>
      <c r="AT331" s="246" t="s">
        <v>101</v>
      </c>
      <c r="AU331" s="246">
        <v>0</v>
      </c>
      <c r="AY331" s="7" t="s">
        <v>92</v>
      </c>
      <c r="BJ331" s="7">
        <v>0</v>
      </c>
    </row>
    <row r="332" s="11" customFormat="1" ht="23.1" customHeight="1">
      <c r="B332" s="215"/>
      <c r="C332" s="216"/>
      <c r="D332" s="205" t="s">
        <v>62</v>
      </c>
      <c r="E332" s="217" t="s">
        <v>640</v>
      </c>
      <c r="F332" s="218" t="s">
        <v>641</v>
      </c>
      <c r="G332" s="219"/>
      <c r="H332" s="220"/>
      <c r="I332" s="221"/>
      <c r="J332" s="221">
        <f>J333 + J335 + J337 + J339 + J340 + J342 + J343 + J345 + J347</f>
        <v>0</v>
      </c>
      <c r="K332" s="218"/>
      <c r="L332" s="215"/>
      <c r="M332" s="222"/>
      <c r="N332" s="211"/>
      <c r="O332" s="212"/>
      <c r="P332" s="212">
        <f>P333 + P335 + P337 + P339 + P340 + P342 + P343 + P345 + P347</f>
        <v>0</v>
      </c>
      <c r="Q332" s="212"/>
      <c r="R332" s="212">
        <f>R333 + R335 + R337 + R339 + R340 + R342 + R343 + R345 + R347</f>
        <v>0.5747826800000001</v>
      </c>
      <c r="S332" s="212"/>
      <c r="T332" s="213">
        <f>T333 + T335 + T337 + T339 + T340 + T342 + T343 + T345 + T347</f>
        <v>0</v>
      </c>
      <c r="U332" s="223"/>
      <c r="AR332" s="11">
        <v>2</v>
      </c>
      <c r="AT332" s="11" t="s">
        <v>62</v>
      </c>
      <c r="AU332" s="11">
        <v>1</v>
      </c>
      <c r="AY332" s="11" t="s">
        <v>92</v>
      </c>
      <c r="BJ332" s="11">
        <v>0</v>
      </c>
    </row>
    <row r="333" s="12" customFormat="1">
      <c r="B333" s="224"/>
      <c r="C333" s="225" t="s">
        <v>642</v>
      </c>
      <c r="D333" s="225" t="s">
        <v>96</v>
      </c>
      <c r="E333" s="226" t="s">
        <v>643</v>
      </c>
      <c r="F333" s="226" t="s">
        <v>644</v>
      </c>
      <c r="G333" s="227" t="s">
        <v>114</v>
      </c>
      <c r="H333" s="228">
        <v>11.43</v>
      </c>
      <c r="I333" s="229"/>
      <c r="J333" s="230">
        <f>ROUND(H333*I333,2)</f>
        <v>0</v>
      </c>
      <c r="K333" s="226" t="s">
        <v>100</v>
      </c>
      <c r="L333" s="224"/>
      <c r="M333" s="231"/>
      <c r="N333" s="232" t="s">
        <v>36</v>
      </c>
      <c r="O333" s="233"/>
      <c r="P333" s="233">
        <f>H333*O333</f>
        <v>0</v>
      </c>
      <c r="Q333" s="233">
        <v>0</v>
      </c>
      <c r="R333" s="233">
        <f>H333*Q333</f>
        <v>0</v>
      </c>
      <c r="S333" s="233">
        <v>0</v>
      </c>
      <c r="T333" s="234">
        <f>H333*S333</f>
        <v>0</v>
      </c>
      <c r="U333" s="235"/>
      <c r="AR333" s="12">
        <v>4</v>
      </c>
      <c r="AT333" s="12" t="s">
        <v>96</v>
      </c>
      <c r="AU333" s="12">
        <v>2</v>
      </c>
      <c r="AY333" s="12" t="s">
        <v>92</v>
      </c>
      <c r="BE333" s="12">
        <f>IF(N333="základní",J333,0)</f>
        <v>0</v>
      </c>
      <c r="BF333" s="12">
        <f>IF(N333="snížená",J333,0)</f>
        <v>0</v>
      </c>
      <c r="BG333" s="12">
        <f>IF(N333="zákl. přenesená",J333,0)</f>
        <v>0</v>
      </c>
      <c r="BH333" s="12">
        <f>IF(N333="sníž. přenesená",J333,0)</f>
        <v>0</v>
      </c>
      <c r="BI333" s="12">
        <f>IF(N333="nulová",J333,0)</f>
        <v>0</v>
      </c>
      <c r="BJ333" s="12">
        <v>2</v>
      </c>
    </row>
    <row r="334" s="7" customFormat="1">
      <c r="A334" s="236"/>
      <c r="B334" s="237"/>
      <c r="C334" s="238"/>
      <c r="D334" s="239" t="s">
        <v>101</v>
      </c>
      <c r="E334" s="238"/>
      <c r="F334" s="240" t="s">
        <v>645</v>
      </c>
      <c r="G334" s="238"/>
      <c r="H334" s="238"/>
      <c r="I334" s="238"/>
      <c r="J334" s="238"/>
      <c r="K334" s="238"/>
      <c r="L334" s="241"/>
      <c r="M334" s="242"/>
      <c r="N334" s="243"/>
      <c r="O334" s="244"/>
      <c r="P334" s="244"/>
      <c r="Q334" s="244"/>
      <c r="R334" s="244"/>
      <c r="S334" s="244"/>
      <c r="T334" s="245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T334" s="246" t="s">
        <v>101</v>
      </c>
      <c r="AU334" s="246">
        <v>0</v>
      </c>
      <c r="AY334" s="7" t="s">
        <v>92</v>
      </c>
      <c r="BJ334" s="7">
        <v>0</v>
      </c>
    </row>
    <row r="335" s="12" customFormat="1">
      <c r="B335" s="224"/>
      <c r="C335" s="225" t="s">
        <v>646</v>
      </c>
      <c r="D335" s="225" t="s">
        <v>96</v>
      </c>
      <c r="E335" s="226" t="s">
        <v>647</v>
      </c>
      <c r="F335" s="226" t="s">
        <v>648</v>
      </c>
      <c r="G335" s="227" t="s">
        <v>114</v>
      </c>
      <c r="H335" s="228">
        <v>11.43</v>
      </c>
      <c r="I335" s="229"/>
      <c r="J335" s="230">
        <f>ROUND(H335*I335,2)</f>
        <v>0</v>
      </c>
      <c r="K335" s="226" t="s">
        <v>100</v>
      </c>
      <c r="L335" s="224"/>
      <c r="M335" s="231"/>
      <c r="N335" s="232" t="s">
        <v>36</v>
      </c>
      <c r="O335" s="233"/>
      <c r="P335" s="233">
        <f>H335*O335</f>
        <v>0</v>
      </c>
      <c r="Q335" s="233">
        <v>0.012</v>
      </c>
      <c r="R335" s="233">
        <f>H335*Q335</f>
        <v>0.13716</v>
      </c>
      <c r="S335" s="233">
        <v>0</v>
      </c>
      <c r="T335" s="234">
        <f>H335*S335</f>
        <v>0</v>
      </c>
      <c r="U335" s="235"/>
      <c r="AR335" s="12">
        <v>4</v>
      </c>
      <c r="AT335" s="12" t="s">
        <v>96</v>
      </c>
      <c r="AU335" s="12">
        <v>2</v>
      </c>
      <c r="AY335" s="12" t="s">
        <v>92</v>
      </c>
      <c r="BE335" s="12">
        <f>IF(N335="základní",J335,0)</f>
        <v>0</v>
      </c>
      <c r="BF335" s="12">
        <f>IF(N335="snížená",J335,0)</f>
        <v>0</v>
      </c>
      <c r="BG335" s="12">
        <f>IF(N335="zákl. přenesená",J335,0)</f>
        <v>0</v>
      </c>
      <c r="BH335" s="12">
        <f>IF(N335="sníž. přenesená",J335,0)</f>
        <v>0</v>
      </c>
      <c r="BI335" s="12">
        <f>IF(N335="nulová",J335,0)</f>
        <v>0</v>
      </c>
      <c r="BJ335" s="12">
        <v>2</v>
      </c>
    </row>
    <row r="336" s="7" customFormat="1">
      <c r="A336" s="236"/>
      <c r="B336" s="237"/>
      <c r="C336" s="238"/>
      <c r="D336" s="239" t="s">
        <v>101</v>
      </c>
      <c r="E336" s="238"/>
      <c r="F336" s="240" t="s">
        <v>649</v>
      </c>
      <c r="G336" s="238"/>
      <c r="H336" s="238"/>
      <c r="I336" s="238"/>
      <c r="J336" s="238"/>
      <c r="K336" s="238"/>
      <c r="L336" s="241"/>
      <c r="M336" s="242"/>
      <c r="N336" s="243"/>
      <c r="O336" s="244"/>
      <c r="P336" s="244"/>
      <c r="Q336" s="244"/>
      <c r="R336" s="244"/>
      <c r="S336" s="244"/>
      <c r="T336" s="245"/>
      <c r="U336" s="236"/>
      <c r="V336" s="236"/>
      <c r="W336" s="236"/>
      <c r="X336" s="236"/>
      <c r="Y336" s="236"/>
      <c r="Z336" s="236"/>
      <c r="AA336" s="236"/>
      <c r="AB336" s="236"/>
      <c r="AC336" s="236"/>
      <c r="AD336" s="236"/>
      <c r="AE336" s="236"/>
      <c r="AT336" s="246" t="s">
        <v>101</v>
      </c>
      <c r="AU336" s="246">
        <v>0</v>
      </c>
      <c r="AY336" s="7" t="s">
        <v>92</v>
      </c>
      <c r="BJ336" s="7">
        <v>0</v>
      </c>
    </row>
    <row r="337" s="12" customFormat="1" ht="24">
      <c r="B337" s="224"/>
      <c r="C337" s="225" t="s">
        <v>650</v>
      </c>
      <c r="D337" s="225" t="s">
        <v>96</v>
      </c>
      <c r="E337" s="226" t="s">
        <v>651</v>
      </c>
      <c r="F337" s="226" t="s">
        <v>652</v>
      </c>
      <c r="G337" s="227" t="s">
        <v>134</v>
      </c>
      <c r="H337" s="228">
        <v>19.16</v>
      </c>
      <c r="I337" s="229"/>
      <c r="J337" s="230">
        <f>ROUND(H337*I337,2)</f>
        <v>0</v>
      </c>
      <c r="K337" s="226" t="s">
        <v>100</v>
      </c>
      <c r="L337" s="224"/>
      <c r="M337" s="231"/>
      <c r="N337" s="232" t="s">
        <v>36</v>
      </c>
      <c r="O337" s="233"/>
      <c r="P337" s="233">
        <f>H337*O337</f>
        <v>0</v>
      </c>
      <c r="Q337" s="233">
        <v>0.00042999999999999999</v>
      </c>
      <c r="R337" s="233">
        <f>H337*Q337</f>
        <v>0.0082387999999999992</v>
      </c>
      <c r="S337" s="233">
        <v>0</v>
      </c>
      <c r="T337" s="234">
        <f>H337*S337</f>
        <v>0</v>
      </c>
      <c r="U337" s="235"/>
      <c r="AR337" s="12">
        <v>4</v>
      </c>
      <c r="AT337" s="12" t="s">
        <v>96</v>
      </c>
      <c r="AU337" s="12">
        <v>2</v>
      </c>
      <c r="AY337" s="12" t="s">
        <v>92</v>
      </c>
      <c r="BE337" s="12">
        <f>IF(N337="základní",J337,0)</f>
        <v>0</v>
      </c>
      <c r="BF337" s="12">
        <f>IF(N337="snížená",J337,0)</f>
        <v>0</v>
      </c>
      <c r="BG337" s="12">
        <f>IF(N337="zákl. přenesená",J337,0)</f>
        <v>0</v>
      </c>
      <c r="BH337" s="12">
        <f>IF(N337="sníž. přenesená",J337,0)</f>
        <v>0</v>
      </c>
      <c r="BI337" s="12">
        <f>IF(N337="nulová",J337,0)</f>
        <v>0</v>
      </c>
      <c r="BJ337" s="12">
        <v>2</v>
      </c>
    </row>
    <row r="338" s="7" customFormat="1">
      <c r="A338" s="236"/>
      <c r="B338" s="237"/>
      <c r="C338" s="238"/>
      <c r="D338" s="239" t="s">
        <v>101</v>
      </c>
      <c r="E338" s="238"/>
      <c r="F338" s="240" t="s">
        <v>653</v>
      </c>
      <c r="G338" s="238"/>
      <c r="H338" s="238"/>
      <c r="I338" s="238"/>
      <c r="J338" s="238"/>
      <c r="K338" s="238"/>
      <c r="L338" s="241"/>
      <c r="M338" s="242"/>
      <c r="N338" s="243"/>
      <c r="O338" s="244"/>
      <c r="P338" s="244"/>
      <c r="Q338" s="244"/>
      <c r="R338" s="244"/>
      <c r="S338" s="244"/>
      <c r="T338" s="245"/>
      <c r="U338" s="236"/>
      <c r="V338" s="236"/>
      <c r="W338" s="236"/>
      <c r="X338" s="236"/>
      <c r="Y338" s="236"/>
      <c r="Z338" s="236"/>
      <c r="AA338" s="236"/>
      <c r="AB338" s="236"/>
      <c r="AC338" s="236"/>
      <c r="AD338" s="236"/>
      <c r="AE338" s="236"/>
      <c r="AT338" s="246" t="s">
        <v>101</v>
      </c>
      <c r="AU338" s="246">
        <v>0</v>
      </c>
      <c r="AY338" s="7" t="s">
        <v>92</v>
      </c>
      <c r="BJ338" s="7">
        <v>0</v>
      </c>
    </row>
    <row r="339" s="14" customFormat="1">
      <c r="B339" s="260"/>
      <c r="C339" s="261" t="s">
        <v>654</v>
      </c>
      <c r="D339" s="261" t="s">
        <v>198</v>
      </c>
      <c r="E339" s="262" t="s">
        <v>655</v>
      </c>
      <c r="F339" s="262" t="s">
        <v>656</v>
      </c>
      <c r="G339" s="263" t="s">
        <v>134</v>
      </c>
      <c r="H339" s="264">
        <v>21.076000000000001</v>
      </c>
      <c r="I339" s="265"/>
      <c r="J339" s="266">
        <f>ROUND(H339*I339,2)</f>
        <v>0</v>
      </c>
      <c r="K339" s="226" t="s">
        <v>100</v>
      </c>
      <c r="L339" s="260"/>
      <c r="M339" s="267"/>
      <c r="N339" s="268" t="s">
        <v>36</v>
      </c>
      <c r="O339" s="269"/>
      <c r="P339" s="269">
        <f>H339*O339</f>
        <v>0</v>
      </c>
      <c r="Q339" s="269">
        <v>0.00198</v>
      </c>
      <c r="R339" s="269">
        <f>H339*Q339</f>
        <v>0.04173048</v>
      </c>
      <c r="S339" s="269">
        <v>0</v>
      </c>
      <c r="T339" s="270">
        <f>H339*S339</f>
        <v>0</v>
      </c>
      <c r="U339" s="271"/>
      <c r="AR339" s="14">
        <v>8</v>
      </c>
      <c r="AT339" s="14" t="s">
        <v>198</v>
      </c>
      <c r="AU339" s="14">
        <v>2</v>
      </c>
      <c r="AY339" s="14" t="s">
        <v>92</v>
      </c>
      <c r="BE339" s="14">
        <f>IF(N339="základní",J339,0)</f>
        <v>0</v>
      </c>
      <c r="BF339" s="14">
        <f>IF(N339="snížená",J339,0)</f>
        <v>0</v>
      </c>
      <c r="BG339" s="14">
        <f>IF(N339="zákl. přenesená",J339,0)</f>
        <v>0</v>
      </c>
      <c r="BH339" s="14">
        <f>IF(N339="sníž. přenesená",J339,0)</f>
        <v>0</v>
      </c>
      <c r="BI339" s="14">
        <f>IF(N339="nulová",J339,0)</f>
        <v>0</v>
      </c>
      <c r="BJ339" s="14">
        <v>2</v>
      </c>
    </row>
    <row r="340" s="12" customFormat="1" ht="24">
      <c r="B340" s="224"/>
      <c r="C340" s="225" t="s">
        <v>657</v>
      </c>
      <c r="D340" s="225" t="s">
        <v>96</v>
      </c>
      <c r="E340" s="226" t="s">
        <v>658</v>
      </c>
      <c r="F340" s="226" t="s">
        <v>659</v>
      </c>
      <c r="G340" s="227" t="s">
        <v>114</v>
      </c>
      <c r="H340" s="228">
        <v>11.43</v>
      </c>
      <c r="I340" s="229"/>
      <c r="J340" s="230">
        <f>ROUND(H340*I340,2)</f>
        <v>0</v>
      </c>
      <c r="K340" s="226" t="s">
        <v>100</v>
      </c>
      <c r="L340" s="224"/>
      <c r="M340" s="231"/>
      <c r="N340" s="232" t="s">
        <v>36</v>
      </c>
      <c r="O340" s="233"/>
      <c r="P340" s="233">
        <f>H340*O340</f>
        <v>0</v>
      </c>
      <c r="Q340" s="233">
        <v>0.0090900000000000009</v>
      </c>
      <c r="R340" s="233">
        <f>H340*Q340</f>
        <v>0.10389870000000001</v>
      </c>
      <c r="S340" s="233">
        <v>0</v>
      </c>
      <c r="T340" s="234">
        <f>H340*S340</f>
        <v>0</v>
      </c>
      <c r="U340" s="235"/>
      <c r="AR340" s="12">
        <v>4</v>
      </c>
      <c r="AT340" s="12" t="s">
        <v>96</v>
      </c>
      <c r="AU340" s="12">
        <v>2</v>
      </c>
      <c r="AY340" s="12" t="s">
        <v>92</v>
      </c>
      <c r="BE340" s="12">
        <f>IF(N340="základní",J340,0)</f>
        <v>0</v>
      </c>
      <c r="BF340" s="12">
        <f>IF(N340="snížená",J340,0)</f>
        <v>0</v>
      </c>
      <c r="BG340" s="12">
        <f>IF(N340="zákl. přenesená",J340,0)</f>
        <v>0</v>
      </c>
      <c r="BH340" s="12">
        <f>IF(N340="sníž. přenesená",J340,0)</f>
        <v>0</v>
      </c>
      <c r="BI340" s="12">
        <f>IF(N340="nulová",J340,0)</f>
        <v>0</v>
      </c>
      <c r="BJ340" s="12">
        <v>2</v>
      </c>
    </row>
    <row r="341" s="7" customFormat="1">
      <c r="A341" s="236"/>
      <c r="B341" s="237"/>
      <c r="C341" s="238"/>
      <c r="D341" s="239" t="s">
        <v>101</v>
      </c>
      <c r="E341" s="238"/>
      <c r="F341" s="240" t="s">
        <v>660</v>
      </c>
      <c r="G341" s="238"/>
      <c r="H341" s="238"/>
      <c r="I341" s="238"/>
      <c r="J341" s="238"/>
      <c r="K341" s="238"/>
      <c r="L341" s="241"/>
      <c r="M341" s="242"/>
      <c r="N341" s="243"/>
      <c r="O341" s="244"/>
      <c r="P341" s="244"/>
      <c r="Q341" s="244"/>
      <c r="R341" s="244"/>
      <c r="S341" s="244"/>
      <c r="T341" s="245"/>
      <c r="U341" s="236"/>
      <c r="V341" s="236"/>
      <c r="W341" s="236"/>
      <c r="X341" s="236"/>
      <c r="Y341" s="236"/>
      <c r="Z341" s="236"/>
      <c r="AA341" s="236"/>
      <c r="AB341" s="236"/>
      <c r="AC341" s="236"/>
      <c r="AD341" s="236"/>
      <c r="AE341" s="236"/>
      <c r="AT341" s="246" t="s">
        <v>101</v>
      </c>
      <c r="AU341" s="246">
        <v>0</v>
      </c>
      <c r="AY341" s="7" t="s">
        <v>92</v>
      </c>
      <c r="BJ341" s="7">
        <v>0</v>
      </c>
    </row>
    <row r="342" s="14" customFormat="1" ht="24">
      <c r="B342" s="260"/>
      <c r="C342" s="261" t="s">
        <v>661</v>
      </c>
      <c r="D342" s="261" t="s">
        <v>198</v>
      </c>
      <c r="E342" s="262" t="s">
        <v>662</v>
      </c>
      <c r="F342" s="262" t="s">
        <v>663</v>
      </c>
      <c r="G342" s="263" t="s">
        <v>114</v>
      </c>
      <c r="H342" s="264">
        <v>12.573</v>
      </c>
      <c r="I342" s="265"/>
      <c r="J342" s="266">
        <f>ROUND(H342*I342,2)</f>
        <v>0</v>
      </c>
      <c r="K342" s="226" t="s">
        <v>100</v>
      </c>
      <c r="L342" s="260"/>
      <c r="M342" s="267"/>
      <c r="N342" s="268" t="s">
        <v>36</v>
      </c>
      <c r="O342" s="269"/>
      <c r="P342" s="269">
        <f>H342*O342</f>
        <v>0</v>
      </c>
      <c r="Q342" s="269">
        <v>0.021999999999999999</v>
      </c>
      <c r="R342" s="269">
        <f>H342*Q342</f>
        <v>0.27660600000000002</v>
      </c>
      <c r="S342" s="269">
        <v>0</v>
      </c>
      <c r="T342" s="270">
        <f>H342*S342</f>
        <v>0</v>
      </c>
      <c r="U342" s="271"/>
      <c r="AR342" s="14">
        <v>8</v>
      </c>
      <c r="AT342" s="14" t="s">
        <v>198</v>
      </c>
      <c r="AU342" s="14">
        <v>2</v>
      </c>
      <c r="AY342" s="14" t="s">
        <v>92</v>
      </c>
      <c r="BE342" s="14">
        <f>IF(N342="základní",J342,0)</f>
        <v>0</v>
      </c>
      <c r="BF342" s="14">
        <f>IF(N342="snížená",J342,0)</f>
        <v>0</v>
      </c>
      <c r="BG342" s="14">
        <f>IF(N342="zákl. přenesená",J342,0)</f>
        <v>0</v>
      </c>
      <c r="BH342" s="14">
        <f>IF(N342="sníž. přenesená",J342,0)</f>
        <v>0</v>
      </c>
      <c r="BI342" s="14">
        <f>IF(N342="nulová",J342,0)</f>
        <v>0</v>
      </c>
      <c r="BJ342" s="14">
        <v>2</v>
      </c>
    </row>
    <row r="343" s="12" customFormat="1">
      <c r="B343" s="224"/>
      <c r="C343" s="225" t="s">
        <v>664</v>
      </c>
      <c r="D343" s="225" t="s">
        <v>96</v>
      </c>
      <c r="E343" s="226" t="s">
        <v>665</v>
      </c>
      <c r="F343" s="226" t="s">
        <v>666</v>
      </c>
      <c r="G343" s="227" t="s">
        <v>114</v>
      </c>
      <c r="H343" s="228">
        <v>4.0800000000000001</v>
      </c>
      <c r="I343" s="229"/>
      <c r="J343" s="230">
        <f>ROUND(H343*I343,2)</f>
        <v>0</v>
      </c>
      <c r="K343" s="226" t="s">
        <v>100</v>
      </c>
      <c r="L343" s="224"/>
      <c r="M343" s="231"/>
      <c r="N343" s="232" t="s">
        <v>36</v>
      </c>
      <c r="O343" s="233"/>
      <c r="P343" s="233">
        <f>H343*O343</f>
        <v>0</v>
      </c>
      <c r="Q343" s="233">
        <v>0.0015</v>
      </c>
      <c r="R343" s="233">
        <f>H343*Q343</f>
        <v>0.0061200000000000004</v>
      </c>
      <c r="S343" s="233">
        <v>0</v>
      </c>
      <c r="T343" s="234">
        <f>H343*S343</f>
        <v>0</v>
      </c>
      <c r="U343" s="235"/>
      <c r="AR343" s="12">
        <v>4</v>
      </c>
      <c r="AT343" s="12" t="s">
        <v>96</v>
      </c>
      <c r="AU343" s="12">
        <v>2</v>
      </c>
      <c r="AY343" s="12" t="s">
        <v>92</v>
      </c>
      <c r="BE343" s="12">
        <f>IF(N343="základní",J343,0)</f>
        <v>0</v>
      </c>
      <c r="BF343" s="12">
        <f>IF(N343="snížená",J343,0)</f>
        <v>0</v>
      </c>
      <c r="BG343" s="12">
        <f>IF(N343="zákl. přenesená",J343,0)</f>
        <v>0</v>
      </c>
      <c r="BH343" s="12">
        <f>IF(N343="sníž. přenesená",J343,0)</f>
        <v>0</v>
      </c>
      <c r="BI343" s="12">
        <f>IF(N343="nulová",J343,0)</f>
        <v>0</v>
      </c>
      <c r="BJ343" s="12">
        <v>2</v>
      </c>
    </row>
    <row r="344" s="7" customFormat="1">
      <c r="A344" s="236"/>
      <c r="B344" s="237"/>
      <c r="C344" s="238"/>
      <c r="D344" s="239" t="s">
        <v>101</v>
      </c>
      <c r="E344" s="238"/>
      <c r="F344" s="240" t="s">
        <v>667</v>
      </c>
      <c r="G344" s="238"/>
      <c r="H344" s="238"/>
      <c r="I344" s="238"/>
      <c r="J344" s="238"/>
      <c r="K344" s="238"/>
      <c r="L344" s="241"/>
      <c r="M344" s="242"/>
      <c r="N344" s="243"/>
      <c r="O344" s="244"/>
      <c r="P344" s="244"/>
      <c r="Q344" s="244"/>
      <c r="R344" s="244"/>
      <c r="S344" s="244"/>
      <c r="T344" s="245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T344" s="246" t="s">
        <v>101</v>
      </c>
      <c r="AU344" s="246">
        <v>0</v>
      </c>
      <c r="AY344" s="7" t="s">
        <v>92</v>
      </c>
      <c r="BJ344" s="7">
        <v>0</v>
      </c>
    </row>
    <row r="345" s="12" customFormat="1">
      <c r="B345" s="224"/>
      <c r="C345" s="225" t="s">
        <v>668</v>
      </c>
      <c r="D345" s="225" t="s">
        <v>96</v>
      </c>
      <c r="E345" s="226" t="s">
        <v>669</v>
      </c>
      <c r="F345" s="226" t="s">
        <v>670</v>
      </c>
      <c r="G345" s="227" t="s">
        <v>114</v>
      </c>
      <c r="H345" s="228">
        <v>11.43</v>
      </c>
      <c r="I345" s="229"/>
      <c r="J345" s="230">
        <f>ROUND(H345*I345,2)</f>
        <v>0</v>
      </c>
      <c r="K345" s="226" t="s">
        <v>100</v>
      </c>
      <c r="L345" s="224"/>
      <c r="M345" s="231"/>
      <c r="N345" s="232" t="s">
        <v>36</v>
      </c>
      <c r="O345" s="233"/>
      <c r="P345" s="233">
        <f>H345*O345</f>
        <v>0</v>
      </c>
      <c r="Q345" s="233">
        <v>9.0000000000000006E-05</v>
      </c>
      <c r="R345" s="233">
        <f>H345*Q345</f>
        <v>0.0010287</v>
      </c>
      <c r="S345" s="233">
        <v>0</v>
      </c>
      <c r="T345" s="234">
        <f>H345*S345</f>
        <v>0</v>
      </c>
      <c r="U345" s="235"/>
      <c r="AR345" s="12">
        <v>4</v>
      </c>
      <c r="AT345" s="12" t="s">
        <v>96</v>
      </c>
      <c r="AU345" s="12">
        <v>2</v>
      </c>
      <c r="AY345" s="12" t="s">
        <v>92</v>
      </c>
      <c r="BE345" s="12">
        <f>IF(N345="základní",J345,0)</f>
        <v>0</v>
      </c>
      <c r="BF345" s="12">
        <f>IF(N345="snížená",J345,0)</f>
        <v>0</v>
      </c>
      <c r="BG345" s="12">
        <f>IF(N345="zákl. přenesená",J345,0)</f>
        <v>0</v>
      </c>
      <c r="BH345" s="12">
        <f>IF(N345="sníž. přenesená",J345,0)</f>
        <v>0</v>
      </c>
      <c r="BI345" s="12">
        <f>IF(N345="nulová",J345,0)</f>
        <v>0</v>
      </c>
      <c r="BJ345" s="12">
        <v>2</v>
      </c>
    </row>
    <row r="346" s="7" customFormat="1">
      <c r="A346" s="236"/>
      <c r="B346" s="237"/>
      <c r="C346" s="238"/>
      <c r="D346" s="239" t="s">
        <v>101</v>
      </c>
      <c r="E346" s="238"/>
      <c r="F346" s="240" t="s">
        <v>671</v>
      </c>
      <c r="G346" s="238"/>
      <c r="H346" s="238"/>
      <c r="I346" s="238"/>
      <c r="J346" s="238"/>
      <c r="K346" s="238"/>
      <c r="L346" s="241"/>
      <c r="M346" s="242"/>
      <c r="N346" s="243"/>
      <c r="O346" s="244"/>
      <c r="P346" s="244"/>
      <c r="Q346" s="244"/>
      <c r="R346" s="244"/>
      <c r="S346" s="244"/>
      <c r="T346" s="245"/>
      <c r="U346" s="236"/>
      <c r="V346" s="236"/>
      <c r="W346" s="236"/>
      <c r="X346" s="236"/>
      <c r="Y346" s="236"/>
      <c r="Z346" s="236"/>
      <c r="AA346" s="236"/>
      <c r="AB346" s="236"/>
      <c r="AC346" s="236"/>
      <c r="AD346" s="236"/>
      <c r="AE346" s="236"/>
      <c r="AT346" s="246" t="s">
        <v>101</v>
      </c>
      <c r="AU346" s="246">
        <v>0</v>
      </c>
      <c r="AY346" s="7" t="s">
        <v>92</v>
      </c>
      <c r="BJ346" s="7">
        <v>0</v>
      </c>
    </row>
    <row r="347" s="12" customFormat="1">
      <c r="B347" s="224"/>
      <c r="C347" s="225" t="s">
        <v>672</v>
      </c>
      <c r="D347" s="225" t="s">
        <v>96</v>
      </c>
      <c r="E347" s="226" t="s">
        <v>673</v>
      </c>
      <c r="F347" s="226" t="s">
        <v>674</v>
      </c>
      <c r="G347" s="227" t="s">
        <v>218</v>
      </c>
      <c r="H347" s="272"/>
      <c r="I347" s="229"/>
      <c r="J347" s="230">
        <f>ROUND(H347*I347,2)</f>
        <v>0</v>
      </c>
      <c r="K347" s="226" t="s">
        <v>100</v>
      </c>
      <c r="L347" s="224"/>
      <c r="M347" s="231"/>
      <c r="N347" s="232" t="s">
        <v>36</v>
      </c>
      <c r="O347" s="233"/>
      <c r="P347" s="233">
        <f>H347*O347</f>
        <v>0</v>
      </c>
      <c r="Q347" s="233">
        <v>0</v>
      </c>
      <c r="R347" s="233">
        <f>H347*Q347</f>
        <v>0</v>
      </c>
      <c r="S347" s="233">
        <v>0</v>
      </c>
      <c r="T347" s="234">
        <f>H347*S347</f>
        <v>0</v>
      </c>
      <c r="U347" s="235"/>
      <c r="AR347" s="12">
        <v>4</v>
      </c>
      <c r="AT347" s="12" t="s">
        <v>96</v>
      </c>
      <c r="AU347" s="12">
        <v>2</v>
      </c>
      <c r="AY347" s="12" t="s">
        <v>92</v>
      </c>
      <c r="BE347" s="12">
        <f>IF(N347="základní",J347,0)</f>
        <v>0</v>
      </c>
      <c r="BF347" s="12">
        <f>IF(N347="snížená",J347,0)</f>
        <v>0</v>
      </c>
      <c r="BG347" s="12">
        <f>IF(N347="zákl. přenesená",J347,0)</f>
        <v>0</v>
      </c>
      <c r="BH347" s="12">
        <f>IF(N347="sníž. přenesená",J347,0)</f>
        <v>0</v>
      </c>
      <c r="BI347" s="12">
        <f>IF(N347="nulová",J347,0)</f>
        <v>0</v>
      </c>
      <c r="BJ347" s="12">
        <v>2</v>
      </c>
    </row>
    <row r="348" s="7" customFormat="1">
      <c r="A348" s="236"/>
      <c r="B348" s="237"/>
      <c r="C348" s="238"/>
      <c r="D348" s="239" t="s">
        <v>101</v>
      </c>
      <c r="E348" s="238"/>
      <c r="F348" s="240" t="s">
        <v>675</v>
      </c>
      <c r="G348" s="238"/>
      <c r="H348" s="238"/>
      <c r="I348" s="238"/>
      <c r="J348" s="238"/>
      <c r="K348" s="238"/>
      <c r="L348" s="241"/>
      <c r="M348" s="242"/>
      <c r="N348" s="243"/>
      <c r="O348" s="244"/>
      <c r="P348" s="244"/>
      <c r="Q348" s="244"/>
      <c r="R348" s="244"/>
      <c r="S348" s="244"/>
      <c r="T348" s="245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  <c r="AE348" s="236"/>
      <c r="AT348" s="246" t="s">
        <v>101</v>
      </c>
      <c r="AU348" s="246">
        <v>0</v>
      </c>
      <c r="AY348" s="7" t="s">
        <v>92</v>
      </c>
      <c r="BJ348" s="7">
        <v>0</v>
      </c>
    </row>
    <row r="349" s="11" customFormat="1" ht="23.1" customHeight="1">
      <c r="B349" s="215"/>
      <c r="C349" s="216"/>
      <c r="D349" s="205" t="s">
        <v>62</v>
      </c>
      <c r="E349" s="217" t="s">
        <v>676</v>
      </c>
      <c r="F349" s="218" t="s">
        <v>677</v>
      </c>
      <c r="G349" s="219"/>
      <c r="H349" s="220"/>
      <c r="I349" s="221"/>
      <c r="J349" s="221">
        <f>J350 + J352 + J354 + J356 + J358 + J360 + J361 + J363 + J364 + J365</f>
        <v>0</v>
      </c>
      <c r="K349" s="218"/>
      <c r="L349" s="215"/>
      <c r="M349" s="222"/>
      <c r="N349" s="211"/>
      <c r="O349" s="212"/>
      <c r="P349" s="212">
        <f>P350 + P352 + P354 + P356 + P358 + P360 + P361 + P363 + P364 + P365</f>
        <v>0</v>
      </c>
      <c r="Q349" s="212"/>
      <c r="R349" s="212">
        <f>R350 + R352 + R354 + R356 + R358 + R360 + R361 + R363 + R364 + R365</f>
        <v>0.037897800000000002</v>
      </c>
      <c r="S349" s="212"/>
      <c r="T349" s="213">
        <f>T350 + T352 + T354 + T356 + T358 + T360 + T361 + T363 + T364 + T365</f>
        <v>0</v>
      </c>
      <c r="U349" s="223"/>
      <c r="AR349" s="11">
        <v>2</v>
      </c>
      <c r="AT349" s="11" t="s">
        <v>62</v>
      </c>
      <c r="AU349" s="11">
        <v>1</v>
      </c>
      <c r="AY349" s="11" t="s">
        <v>92</v>
      </c>
      <c r="BJ349" s="11">
        <v>0</v>
      </c>
    </row>
    <row r="350" s="12" customFormat="1">
      <c r="B350" s="224"/>
      <c r="C350" s="225" t="s">
        <v>678</v>
      </c>
      <c r="D350" s="225" t="s">
        <v>96</v>
      </c>
      <c r="E350" s="226" t="s">
        <v>679</v>
      </c>
      <c r="F350" s="226" t="s">
        <v>680</v>
      </c>
      <c r="G350" s="227" t="s">
        <v>114</v>
      </c>
      <c r="H350" s="228">
        <v>41.939999999999998</v>
      </c>
      <c r="I350" s="229"/>
      <c r="J350" s="230">
        <f>ROUND(H350*I350,2)</f>
        <v>0</v>
      </c>
      <c r="K350" s="226" t="s">
        <v>100</v>
      </c>
      <c r="L350" s="224"/>
      <c r="M350" s="231"/>
      <c r="N350" s="232" t="s">
        <v>36</v>
      </c>
      <c r="O350" s="233"/>
      <c r="P350" s="233">
        <f>H350*O350</f>
        <v>0</v>
      </c>
      <c r="Q350" s="233">
        <v>0.00013999999999999999</v>
      </c>
      <c r="R350" s="233">
        <f>H350*Q350</f>
        <v>0.0058715999999999994</v>
      </c>
      <c r="S350" s="233">
        <v>0</v>
      </c>
      <c r="T350" s="234">
        <f>H350*S350</f>
        <v>0</v>
      </c>
      <c r="U350" s="235"/>
      <c r="AR350" s="12">
        <v>4</v>
      </c>
      <c r="AT350" s="12" t="s">
        <v>96</v>
      </c>
      <c r="AU350" s="12">
        <v>2</v>
      </c>
      <c r="AY350" s="12" t="s">
        <v>92</v>
      </c>
      <c r="BE350" s="12">
        <f>IF(N350="základní",J350,0)</f>
        <v>0</v>
      </c>
      <c r="BF350" s="12">
        <f>IF(N350="snížená",J350,0)</f>
        <v>0</v>
      </c>
      <c r="BG350" s="12">
        <f>IF(N350="zákl. přenesená",J350,0)</f>
        <v>0</v>
      </c>
      <c r="BH350" s="12">
        <f>IF(N350="sníž. přenesená",J350,0)</f>
        <v>0</v>
      </c>
      <c r="BI350" s="12">
        <f>IF(N350="nulová",J350,0)</f>
        <v>0</v>
      </c>
      <c r="BJ350" s="12">
        <v>2</v>
      </c>
    </row>
    <row r="351" s="7" customFormat="1">
      <c r="A351" s="236"/>
      <c r="B351" s="237"/>
      <c r="C351" s="238"/>
      <c r="D351" s="239" t="s">
        <v>101</v>
      </c>
      <c r="E351" s="238"/>
      <c r="F351" s="240" t="s">
        <v>681</v>
      </c>
      <c r="G351" s="238"/>
      <c r="H351" s="238"/>
      <c r="I351" s="238"/>
      <c r="J351" s="238"/>
      <c r="K351" s="238"/>
      <c r="L351" s="241"/>
      <c r="M351" s="242"/>
      <c r="N351" s="243"/>
      <c r="O351" s="244"/>
      <c r="P351" s="244"/>
      <c r="Q351" s="244"/>
      <c r="R351" s="244"/>
      <c r="S351" s="244"/>
      <c r="T351" s="245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T351" s="246" t="s">
        <v>101</v>
      </c>
      <c r="AU351" s="246">
        <v>0</v>
      </c>
      <c r="AY351" s="7" t="s">
        <v>92</v>
      </c>
      <c r="BJ351" s="7">
        <v>0</v>
      </c>
    </row>
    <row r="352" s="12" customFormat="1">
      <c r="B352" s="224"/>
      <c r="C352" s="225" t="s">
        <v>682</v>
      </c>
      <c r="D352" s="225" t="s">
        <v>96</v>
      </c>
      <c r="E352" s="226" t="s">
        <v>683</v>
      </c>
      <c r="F352" s="226" t="s">
        <v>684</v>
      </c>
      <c r="G352" s="227" t="s">
        <v>114</v>
      </c>
      <c r="H352" s="228">
        <v>41.939999999999998</v>
      </c>
      <c r="I352" s="229"/>
      <c r="J352" s="230">
        <f>ROUND(H352*I352,2)</f>
        <v>0</v>
      </c>
      <c r="K352" s="226" t="s">
        <v>100</v>
      </c>
      <c r="L352" s="224"/>
      <c r="M352" s="231"/>
      <c r="N352" s="232" t="s">
        <v>36</v>
      </c>
      <c r="O352" s="233"/>
      <c r="P352" s="233">
        <f>H352*O352</f>
        <v>0</v>
      </c>
      <c r="Q352" s="233">
        <v>0</v>
      </c>
      <c r="R352" s="233">
        <f>H352*Q352</f>
        <v>0</v>
      </c>
      <c r="S352" s="233">
        <v>0</v>
      </c>
      <c r="T352" s="234">
        <f>H352*S352</f>
        <v>0</v>
      </c>
      <c r="U352" s="235"/>
      <c r="AR352" s="12">
        <v>4</v>
      </c>
      <c r="AT352" s="12" t="s">
        <v>96</v>
      </c>
      <c r="AU352" s="12">
        <v>2</v>
      </c>
      <c r="AY352" s="12" t="s">
        <v>92</v>
      </c>
      <c r="BE352" s="12">
        <f>IF(N352="základní",J352,0)</f>
        <v>0</v>
      </c>
      <c r="BF352" s="12">
        <f>IF(N352="snížená",J352,0)</f>
        <v>0</v>
      </c>
      <c r="BG352" s="12">
        <f>IF(N352="zákl. přenesená",J352,0)</f>
        <v>0</v>
      </c>
      <c r="BH352" s="12">
        <f>IF(N352="sníž. přenesená",J352,0)</f>
        <v>0</v>
      </c>
      <c r="BI352" s="12">
        <f>IF(N352="nulová",J352,0)</f>
        <v>0</v>
      </c>
      <c r="BJ352" s="12">
        <v>2</v>
      </c>
    </row>
    <row r="353" s="7" customFormat="1">
      <c r="A353" s="236"/>
      <c r="B353" s="237"/>
      <c r="C353" s="238"/>
      <c r="D353" s="239" t="s">
        <v>101</v>
      </c>
      <c r="E353" s="238"/>
      <c r="F353" s="240" t="s">
        <v>685</v>
      </c>
      <c r="G353" s="238"/>
      <c r="H353" s="238"/>
      <c r="I353" s="238"/>
      <c r="J353" s="238"/>
      <c r="K353" s="238"/>
      <c r="L353" s="241"/>
      <c r="M353" s="242"/>
      <c r="N353" s="243"/>
      <c r="O353" s="244"/>
      <c r="P353" s="244"/>
      <c r="Q353" s="244"/>
      <c r="R353" s="244"/>
      <c r="S353" s="244"/>
      <c r="T353" s="245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T353" s="246" t="s">
        <v>101</v>
      </c>
      <c r="AU353" s="246">
        <v>0</v>
      </c>
      <c r="AY353" s="7" t="s">
        <v>92</v>
      </c>
      <c r="BJ353" s="7">
        <v>0</v>
      </c>
    </row>
    <row r="354" s="12" customFormat="1">
      <c r="B354" s="224"/>
      <c r="C354" s="225" t="s">
        <v>686</v>
      </c>
      <c r="D354" s="225" t="s">
        <v>96</v>
      </c>
      <c r="E354" s="226" t="s">
        <v>687</v>
      </c>
      <c r="F354" s="226" t="s">
        <v>688</v>
      </c>
      <c r="G354" s="227" t="s">
        <v>114</v>
      </c>
      <c r="H354" s="228">
        <v>41.939999999999998</v>
      </c>
      <c r="I354" s="229"/>
      <c r="J354" s="230">
        <f>ROUND(H354*I354,2)</f>
        <v>0</v>
      </c>
      <c r="K354" s="226" t="s">
        <v>100</v>
      </c>
      <c r="L354" s="224"/>
      <c r="M354" s="231"/>
      <c r="N354" s="232" t="s">
        <v>36</v>
      </c>
      <c r="O354" s="233"/>
      <c r="P354" s="233">
        <f>H354*O354</f>
        <v>0</v>
      </c>
      <c r="Q354" s="233">
        <v>0.00025999999999999998</v>
      </c>
      <c r="R354" s="233">
        <f>H354*Q354</f>
        <v>0.010904399999999998</v>
      </c>
      <c r="S354" s="233">
        <v>0</v>
      </c>
      <c r="T354" s="234">
        <f>H354*S354</f>
        <v>0</v>
      </c>
      <c r="U354" s="235"/>
      <c r="AR354" s="12">
        <v>4</v>
      </c>
      <c r="AT354" s="12" t="s">
        <v>96</v>
      </c>
      <c r="AU354" s="12">
        <v>2</v>
      </c>
      <c r="AY354" s="12" t="s">
        <v>92</v>
      </c>
      <c r="BE354" s="12">
        <f>IF(N354="základní",J354,0)</f>
        <v>0</v>
      </c>
      <c r="BF354" s="12">
        <f>IF(N354="snížená",J354,0)</f>
        <v>0</v>
      </c>
      <c r="BG354" s="12">
        <f>IF(N354="zákl. přenesená",J354,0)</f>
        <v>0</v>
      </c>
      <c r="BH354" s="12">
        <f>IF(N354="sníž. přenesená",J354,0)</f>
        <v>0</v>
      </c>
      <c r="BI354" s="12">
        <f>IF(N354="nulová",J354,0)</f>
        <v>0</v>
      </c>
      <c r="BJ354" s="12">
        <v>2</v>
      </c>
    </row>
    <row r="355" s="7" customFormat="1">
      <c r="A355" s="236"/>
      <c r="B355" s="237"/>
      <c r="C355" s="238"/>
      <c r="D355" s="239" t="s">
        <v>101</v>
      </c>
      <c r="E355" s="238"/>
      <c r="F355" s="240" t="s">
        <v>689</v>
      </c>
      <c r="G355" s="238"/>
      <c r="H355" s="238"/>
      <c r="I355" s="238"/>
      <c r="J355" s="238"/>
      <c r="K355" s="238"/>
      <c r="L355" s="241"/>
      <c r="M355" s="242"/>
      <c r="N355" s="243"/>
      <c r="O355" s="244"/>
      <c r="P355" s="244"/>
      <c r="Q355" s="244"/>
      <c r="R355" s="244"/>
      <c r="S355" s="244"/>
      <c r="T355" s="245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T355" s="246" t="s">
        <v>101</v>
      </c>
      <c r="AU355" s="246">
        <v>0</v>
      </c>
      <c r="AY355" s="7" t="s">
        <v>92</v>
      </c>
      <c r="BJ355" s="7">
        <v>0</v>
      </c>
    </row>
    <row r="356" s="12" customFormat="1">
      <c r="B356" s="224"/>
      <c r="C356" s="225" t="s">
        <v>690</v>
      </c>
      <c r="D356" s="225" t="s">
        <v>96</v>
      </c>
      <c r="E356" s="226" t="s">
        <v>691</v>
      </c>
      <c r="F356" s="226" t="s">
        <v>692</v>
      </c>
      <c r="G356" s="227" t="s">
        <v>114</v>
      </c>
      <c r="H356" s="228">
        <v>41.939999999999998</v>
      </c>
      <c r="I356" s="229"/>
      <c r="J356" s="230">
        <f>ROUND(H356*I356,2)</f>
        <v>0</v>
      </c>
      <c r="K356" s="226" t="s">
        <v>100</v>
      </c>
      <c r="L356" s="224"/>
      <c r="M356" s="231"/>
      <c r="N356" s="232" t="s">
        <v>36</v>
      </c>
      <c r="O356" s="233"/>
      <c r="P356" s="233">
        <f>H356*O356</f>
        <v>0</v>
      </c>
      <c r="Q356" s="233">
        <v>0.00014999999999999999</v>
      </c>
      <c r="R356" s="233">
        <f>H356*Q356</f>
        <v>0.0062909999999999988</v>
      </c>
      <c r="S356" s="233">
        <v>0</v>
      </c>
      <c r="T356" s="234">
        <f>H356*S356</f>
        <v>0</v>
      </c>
      <c r="U356" s="235"/>
      <c r="AR356" s="12">
        <v>4</v>
      </c>
      <c r="AT356" s="12" t="s">
        <v>96</v>
      </c>
      <c r="AU356" s="12">
        <v>2</v>
      </c>
      <c r="AY356" s="12" t="s">
        <v>92</v>
      </c>
      <c r="BE356" s="12">
        <f>IF(N356="základní",J356,0)</f>
        <v>0</v>
      </c>
      <c r="BF356" s="12">
        <f>IF(N356="snížená",J356,0)</f>
        <v>0</v>
      </c>
      <c r="BG356" s="12">
        <f>IF(N356="zákl. přenesená",J356,0)</f>
        <v>0</v>
      </c>
      <c r="BH356" s="12">
        <f>IF(N356="sníž. přenesená",J356,0)</f>
        <v>0</v>
      </c>
      <c r="BI356" s="12">
        <f>IF(N356="nulová",J356,0)</f>
        <v>0</v>
      </c>
      <c r="BJ356" s="12">
        <v>2</v>
      </c>
    </row>
    <row r="357" s="7" customFormat="1">
      <c r="A357" s="236"/>
      <c r="B357" s="237"/>
      <c r="C357" s="238"/>
      <c r="D357" s="239" t="s">
        <v>101</v>
      </c>
      <c r="E357" s="238"/>
      <c r="F357" s="240" t="s">
        <v>693</v>
      </c>
      <c r="G357" s="238"/>
      <c r="H357" s="238"/>
      <c r="I357" s="238"/>
      <c r="J357" s="238"/>
      <c r="K357" s="238"/>
      <c r="L357" s="241"/>
      <c r="M357" s="242"/>
      <c r="N357" s="243"/>
      <c r="O357" s="244"/>
      <c r="P357" s="244"/>
      <c r="Q357" s="244"/>
      <c r="R357" s="244"/>
      <c r="S357" s="244"/>
      <c r="T357" s="245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T357" s="246" t="s">
        <v>101</v>
      </c>
      <c r="AU357" s="246">
        <v>0</v>
      </c>
      <c r="AY357" s="7" t="s">
        <v>92</v>
      </c>
      <c r="BJ357" s="7">
        <v>0</v>
      </c>
    </row>
    <row r="358" s="12" customFormat="1">
      <c r="B358" s="224"/>
      <c r="C358" s="225" t="s">
        <v>694</v>
      </c>
      <c r="D358" s="225" t="s">
        <v>96</v>
      </c>
      <c r="E358" s="226" t="s">
        <v>695</v>
      </c>
      <c r="F358" s="226" t="s">
        <v>696</v>
      </c>
      <c r="G358" s="227" t="s">
        <v>114</v>
      </c>
      <c r="H358" s="228">
        <v>83.879999999999995</v>
      </c>
      <c r="I358" s="229"/>
      <c r="J358" s="230">
        <f>ROUND(H358*I358,2)</f>
        <v>0</v>
      </c>
      <c r="K358" s="226" t="s">
        <v>100</v>
      </c>
      <c r="L358" s="224"/>
      <c r="M358" s="231"/>
      <c r="N358" s="232" t="s">
        <v>36</v>
      </c>
      <c r="O358" s="233"/>
      <c r="P358" s="233">
        <f>H358*O358</f>
        <v>0</v>
      </c>
      <c r="Q358" s="233">
        <v>1.0000000000000001E-05</v>
      </c>
      <c r="R358" s="233">
        <f>H358*Q358</f>
        <v>0.00083880000000000001</v>
      </c>
      <c r="S358" s="233">
        <v>0</v>
      </c>
      <c r="T358" s="234">
        <f>H358*S358</f>
        <v>0</v>
      </c>
      <c r="U358" s="235"/>
      <c r="AR358" s="12">
        <v>4</v>
      </c>
      <c r="AT358" s="12" t="s">
        <v>96</v>
      </c>
      <c r="AU358" s="12">
        <v>2</v>
      </c>
      <c r="AY358" s="12" t="s">
        <v>92</v>
      </c>
      <c r="BE358" s="12">
        <f>IF(N358="základní",J358,0)</f>
        <v>0</v>
      </c>
      <c r="BF358" s="12">
        <f>IF(N358="snížená",J358,0)</f>
        <v>0</v>
      </c>
      <c r="BG358" s="12">
        <f>IF(N358="zákl. přenesená",J358,0)</f>
        <v>0</v>
      </c>
      <c r="BH358" s="12">
        <f>IF(N358="sníž. přenesená",J358,0)</f>
        <v>0</v>
      </c>
      <c r="BI358" s="12">
        <f>IF(N358="nulová",J358,0)</f>
        <v>0</v>
      </c>
      <c r="BJ358" s="12">
        <v>2</v>
      </c>
    </row>
    <row r="359" s="7" customFormat="1">
      <c r="A359" s="236"/>
      <c r="B359" s="237"/>
      <c r="C359" s="238"/>
      <c r="D359" s="239" t="s">
        <v>101</v>
      </c>
      <c r="E359" s="238"/>
      <c r="F359" s="240" t="s">
        <v>697</v>
      </c>
      <c r="G359" s="238"/>
      <c r="H359" s="238"/>
      <c r="I359" s="238"/>
      <c r="J359" s="238"/>
      <c r="K359" s="238"/>
      <c r="L359" s="241"/>
      <c r="M359" s="242"/>
      <c r="N359" s="243"/>
      <c r="O359" s="244"/>
      <c r="P359" s="244"/>
      <c r="Q359" s="244"/>
      <c r="R359" s="244"/>
      <c r="S359" s="244"/>
      <c r="T359" s="245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T359" s="246" t="s">
        <v>101</v>
      </c>
      <c r="AU359" s="246">
        <v>0</v>
      </c>
      <c r="AY359" s="7" t="s">
        <v>92</v>
      </c>
      <c r="BJ359" s="7">
        <v>0</v>
      </c>
    </row>
    <row r="360" s="12" customFormat="1">
      <c r="B360" s="224"/>
      <c r="C360" s="225" t="s">
        <v>698</v>
      </c>
      <c r="D360" s="225" t="s">
        <v>96</v>
      </c>
      <c r="E360" s="226" t="s">
        <v>699</v>
      </c>
      <c r="F360" s="226" t="s">
        <v>700</v>
      </c>
      <c r="G360" s="227" t="s">
        <v>134</v>
      </c>
      <c r="H360" s="228">
        <v>49.200000000000003</v>
      </c>
      <c r="I360" s="229"/>
      <c r="J360" s="230">
        <f>ROUND(H360*I360,2)</f>
        <v>0</v>
      </c>
      <c r="K360" s="226"/>
      <c r="L360" s="224"/>
      <c r="M360" s="231"/>
      <c r="N360" s="232" t="s">
        <v>36</v>
      </c>
      <c r="O360" s="233"/>
      <c r="P360" s="233">
        <f>H360*O360</f>
        <v>0</v>
      </c>
      <c r="Q360" s="233">
        <v>4.0000000000000003E-05</v>
      </c>
      <c r="R360" s="233">
        <f>H360*Q360</f>
        <v>0.0019680000000000001</v>
      </c>
      <c r="S360" s="233">
        <v>0</v>
      </c>
      <c r="T360" s="234">
        <f>H360*S360</f>
        <v>0</v>
      </c>
      <c r="U360" s="235"/>
      <c r="AR360" s="12">
        <v>4</v>
      </c>
      <c r="AT360" s="12" t="s">
        <v>96</v>
      </c>
      <c r="AU360" s="12">
        <v>2</v>
      </c>
      <c r="AY360" s="12" t="s">
        <v>92</v>
      </c>
      <c r="BE360" s="12">
        <f>IF(N360="základní",J360,0)</f>
        <v>0</v>
      </c>
      <c r="BF360" s="12">
        <f>IF(N360="snížená",J360,0)</f>
        <v>0</v>
      </c>
      <c r="BG360" s="12">
        <f>IF(N360="zákl. přenesená",J360,0)</f>
        <v>0</v>
      </c>
      <c r="BH360" s="12">
        <f>IF(N360="sníž. přenesená",J360,0)</f>
        <v>0</v>
      </c>
      <c r="BI360" s="12">
        <f>IF(N360="nulová",J360,0)</f>
        <v>0</v>
      </c>
      <c r="BJ360" s="12">
        <v>2</v>
      </c>
    </row>
    <row r="361" s="14" customFormat="1">
      <c r="B361" s="260"/>
      <c r="C361" s="261" t="s">
        <v>701</v>
      </c>
      <c r="D361" s="261" t="s">
        <v>198</v>
      </c>
      <c r="E361" s="262" t="s">
        <v>702</v>
      </c>
      <c r="F361" s="262" t="s">
        <v>703</v>
      </c>
      <c r="G361" s="263" t="s">
        <v>134</v>
      </c>
      <c r="H361" s="264">
        <v>54.119999999999997</v>
      </c>
      <c r="I361" s="265"/>
      <c r="J361" s="266">
        <f>ROUND(H361*I361,2)</f>
        <v>0</v>
      </c>
      <c r="K361" s="226"/>
      <c r="L361" s="260"/>
      <c r="M361" s="267"/>
      <c r="N361" s="268" t="s">
        <v>36</v>
      </c>
      <c r="O361" s="269"/>
      <c r="P361" s="269">
        <f>H361*O361</f>
        <v>0</v>
      </c>
      <c r="Q361" s="269">
        <v>0.00020000000000000001</v>
      </c>
      <c r="R361" s="269">
        <f>H361*Q361</f>
        <v>0.010824</v>
      </c>
      <c r="S361" s="269">
        <v>0</v>
      </c>
      <c r="T361" s="270">
        <f>H361*S361</f>
        <v>0</v>
      </c>
      <c r="U361" s="271"/>
      <c r="AR361" s="14">
        <v>8</v>
      </c>
      <c r="AT361" s="14" t="s">
        <v>198</v>
      </c>
      <c r="AU361" s="14">
        <v>2</v>
      </c>
      <c r="AY361" s="14" t="s">
        <v>92</v>
      </c>
      <c r="BE361" s="14">
        <f>IF(N361="základní",J361,0)</f>
        <v>0</v>
      </c>
      <c r="BF361" s="14">
        <f>IF(N361="snížená",J361,0)</f>
        <v>0</v>
      </c>
      <c r="BG361" s="14">
        <f>IF(N361="zákl. přenesená",J361,0)</f>
        <v>0</v>
      </c>
      <c r="BH361" s="14">
        <f>IF(N361="sníž. přenesená",J361,0)</f>
        <v>0</v>
      </c>
      <c r="BI361" s="14">
        <f>IF(N361="nulová",J361,0)</f>
        <v>0</v>
      </c>
      <c r="BJ361" s="14">
        <v>2</v>
      </c>
    </row>
    <row r="362" s="13" customFormat="1" ht="12">
      <c r="B362" s="247"/>
      <c r="C362" s="248"/>
      <c r="D362" s="249" t="s">
        <v>153</v>
      </c>
      <c r="E362" s="250"/>
      <c r="F362" s="251" t="s">
        <v>704</v>
      </c>
      <c r="G362" s="252"/>
      <c r="H362" s="253">
        <v>54.119999999999997</v>
      </c>
      <c r="I362" s="254"/>
      <c r="J362" s="254"/>
      <c r="K362" s="255"/>
      <c r="L362" s="247"/>
      <c r="M362" s="256"/>
      <c r="N362" s="255"/>
      <c r="O362" s="257"/>
      <c r="P362" s="257"/>
      <c r="Q362" s="257"/>
      <c r="R362" s="257"/>
      <c r="S362" s="257"/>
      <c r="T362" s="258"/>
      <c r="U362" s="259"/>
      <c r="AT362" s="13" t="s">
        <v>153</v>
      </c>
      <c r="AU362" s="13">
        <v>0</v>
      </c>
      <c r="AV362" s="13">
        <v>2</v>
      </c>
      <c r="AW362" s="13" t="b">
        <v>1</v>
      </c>
      <c r="AX362" s="13" t="b">
        <v>1</v>
      </c>
      <c r="AY362" s="13" t="s">
        <v>92</v>
      </c>
      <c r="BJ362" s="13">
        <v>0</v>
      </c>
    </row>
    <row r="363" s="12" customFormat="1">
      <c r="B363" s="224"/>
      <c r="C363" s="225" t="s">
        <v>705</v>
      </c>
      <c r="D363" s="225" t="s">
        <v>96</v>
      </c>
      <c r="E363" s="226" t="s">
        <v>706</v>
      </c>
      <c r="F363" s="226" t="s">
        <v>707</v>
      </c>
      <c r="G363" s="227" t="s">
        <v>134</v>
      </c>
      <c r="H363" s="228">
        <v>4.7999999999999998</v>
      </c>
      <c r="I363" s="229"/>
      <c r="J363" s="230">
        <f>ROUND(H363*I363,2)</f>
        <v>0</v>
      </c>
      <c r="K363" s="226"/>
      <c r="L363" s="224"/>
      <c r="M363" s="231"/>
      <c r="N363" s="232" t="s">
        <v>36</v>
      </c>
      <c r="O363" s="233"/>
      <c r="P363" s="233">
        <f>H363*O363</f>
        <v>0</v>
      </c>
      <c r="Q363" s="233">
        <v>4.0000000000000003E-05</v>
      </c>
      <c r="R363" s="233">
        <f>H363*Q363</f>
        <v>0.000192</v>
      </c>
      <c r="S363" s="233">
        <v>0</v>
      </c>
      <c r="T363" s="234">
        <f>H363*S363</f>
        <v>0</v>
      </c>
      <c r="U363" s="235"/>
      <c r="AR363" s="12">
        <v>4</v>
      </c>
      <c r="AT363" s="12" t="s">
        <v>96</v>
      </c>
      <c r="AU363" s="12">
        <v>2</v>
      </c>
      <c r="AY363" s="12" t="s">
        <v>92</v>
      </c>
      <c r="BE363" s="12">
        <f>IF(N363="základní",J363,0)</f>
        <v>0</v>
      </c>
      <c r="BF363" s="12">
        <f>IF(N363="snížená",J363,0)</f>
        <v>0</v>
      </c>
      <c r="BG363" s="12">
        <f>IF(N363="zákl. přenesená",J363,0)</f>
        <v>0</v>
      </c>
      <c r="BH363" s="12">
        <f>IF(N363="sníž. přenesená",J363,0)</f>
        <v>0</v>
      </c>
      <c r="BI363" s="12">
        <f>IF(N363="nulová",J363,0)</f>
        <v>0</v>
      </c>
      <c r="BJ363" s="12">
        <v>2</v>
      </c>
    </row>
    <row r="364" s="14" customFormat="1">
      <c r="B364" s="260"/>
      <c r="C364" s="261" t="s">
        <v>708</v>
      </c>
      <c r="D364" s="261" t="s">
        <v>198</v>
      </c>
      <c r="E364" s="262" t="s">
        <v>709</v>
      </c>
      <c r="F364" s="262" t="s">
        <v>710</v>
      </c>
      <c r="G364" s="263" t="s">
        <v>134</v>
      </c>
      <c r="H364" s="264">
        <v>4.7999999999999998</v>
      </c>
      <c r="I364" s="265"/>
      <c r="J364" s="266">
        <f>ROUND(H364*I364,2)</f>
        <v>0</v>
      </c>
      <c r="K364" s="226" t="s">
        <v>100</v>
      </c>
      <c r="L364" s="260"/>
      <c r="M364" s="267"/>
      <c r="N364" s="268" t="s">
        <v>36</v>
      </c>
      <c r="O364" s="269"/>
      <c r="P364" s="269">
        <f>H364*O364</f>
        <v>0</v>
      </c>
      <c r="Q364" s="269">
        <v>0.00021000000000000001</v>
      </c>
      <c r="R364" s="269">
        <f>H364*Q364</f>
        <v>0.001008</v>
      </c>
      <c r="S364" s="269">
        <v>0</v>
      </c>
      <c r="T364" s="270">
        <f>H364*S364</f>
        <v>0</v>
      </c>
      <c r="U364" s="271"/>
      <c r="AR364" s="14">
        <v>8</v>
      </c>
      <c r="AT364" s="14" t="s">
        <v>198</v>
      </c>
      <c r="AU364" s="14">
        <v>2</v>
      </c>
      <c r="AY364" s="14" t="s">
        <v>92</v>
      </c>
      <c r="BE364" s="14">
        <f>IF(N364="základní",J364,0)</f>
        <v>0</v>
      </c>
      <c r="BF364" s="14">
        <f>IF(N364="snížená",J364,0)</f>
        <v>0</v>
      </c>
      <c r="BG364" s="14">
        <f>IF(N364="zákl. přenesená",J364,0)</f>
        <v>0</v>
      </c>
      <c r="BH364" s="14">
        <f>IF(N364="sníž. přenesená",J364,0)</f>
        <v>0</v>
      </c>
      <c r="BI364" s="14">
        <f>IF(N364="nulová",J364,0)</f>
        <v>0</v>
      </c>
      <c r="BJ364" s="14">
        <v>2</v>
      </c>
    </row>
    <row r="365" s="12" customFormat="1">
      <c r="B365" s="224"/>
      <c r="C365" s="225" t="s">
        <v>711</v>
      </c>
      <c r="D365" s="225" t="s">
        <v>96</v>
      </c>
      <c r="E365" s="226" t="s">
        <v>712</v>
      </c>
      <c r="F365" s="226" t="s">
        <v>713</v>
      </c>
      <c r="G365" s="227" t="s">
        <v>218</v>
      </c>
      <c r="H365" s="272"/>
      <c r="I365" s="229"/>
      <c r="J365" s="230">
        <f>ROUND(H365*I365,2)</f>
        <v>0</v>
      </c>
      <c r="K365" s="226" t="s">
        <v>100</v>
      </c>
      <c r="L365" s="224"/>
      <c r="M365" s="231"/>
      <c r="N365" s="232" t="s">
        <v>36</v>
      </c>
      <c r="O365" s="233"/>
      <c r="P365" s="233">
        <f>H365*O365</f>
        <v>0</v>
      </c>
      <c r="Q365" s="233">
        <v>0</v>
      </c>
      <c r="R365" s="233">
        <f>H365*Q365</f>
        <v>0</v>
      </c>
      <c r="S365" s="233">
        <v>0</v>
      </c>
      <c r="T365" s="234">
        <f>H365*S365</f>
        <v>0</v>
      </c>
      <c r="U365" s="235"/>
      <c r="AR365" s="12">
        <v>4</v>
      </c>
      <c r="AT365" s="12" t="s">
        <v>96</v>
      </c>
      <c r="AU365" s="12">
        <v>2</v>
      </c>
      <c r="AY365" s="12" t="s">
        <v>92</v>
      </c>
      <c r="BE365" s="12">
        <f>IF(N365="základní",J365,0)</f>
        <v>0</v>
      </c>
      <c r="BF365" s="12">
        <f>IF(N365="snížená",J365,0)</f>
        <v>0</v>
      </c>
      <c r="BG365" s="12">
        <f>IF(N365="zákl. přenesená",J365,0)</f>
        <v>0</v>
      </c>
      <c r="BH365" s="12">
        <f>IF(N365="sníž. přenesená",J365,0)</f>
        <v>0</v>
      </c>
      <c r="BI365" s="12">
        <f>IF(N365="nulová",J365,0)</f>
        <v>0</v>
      </c>
      <c r="BJ365" s="12">
        <v>2</v>
      </c>
    </row>
    <row r="366" s="7" customFormat="1">
      <c r="A366" s="236"/>
      <c r="B366" s="237"/>
      <c r="C366" s="238"/>
      <c r="D366" s="239" t="s">
        <v>101</v>
      </c>
      <c r="E366" s="238"/>
      <c r="F366" s="240" t="s">
        <v>714</v>
      </c>
      <c r="G366" s="238"/>
      <c r="H366" s="238"/>
      <c r="I366" s="238"/>
      <c r="J366" s="238"/>
      <c r="K366" s="238"/>
      <c r="L366" s="241"/>
      <c r="M366" s="242"/>
      <c r="N366" s="243"/>
      <c r="O366" s="244"/>
      <c r="P366" s="244"/>
      <c r="Q366" s="244"/>
      <c r="R366" s="244"/>
      <c r="S366" s="244"/>
      <c r="T366" s="245"/>
      <c r="U366" s="236"/>
      <c r="V366" s="236"/>
      <c r="W366" s="236"/>
      <c r="X366" s="236"/>
      <c r="Y366" s="236"/>
      <c r="Z366" s="236"/>
      <c r="AA366" s="236"/>
      <c r="AB366" s="236"/>
      <c r="AC366" s="236"/>
      <c r="AD366" s="236"/>
      <c r="AE366" s="236"/>
      <c r="AT366" s="246" t="s">
        <v>101</v>
      </c>
      <c r="AU366" s="246">
        <v>0</v>
      </c>
      <c r="AY366" s="7" t="s">
        <v>92</v>
      </c>
      <c r="BJ366" s="7">
        <v>0</v>
      </c>
    </row>
    <row r="367" s="11" customFormat="1" ht="23.1" customHeight="1">
      <c r="B367" s="215"/>
      <c r="C367" s="216"/>
      <c r="D367" s="205" t="s">
        <v>62</v>
      </c>
      <c r="E367" s="217" t="s">
        <v>715</v>
      </c>
      <c r="F367" s="218" t="s">
        <v>716</v>
      </c>
      <c r="G367" s="219"/>
      <c r="H367" s="220"/>
      <c r="I367" s="221"/>
      <c r="J367" s="221">
        <f>J368 + J370 + J372 + J374</f>
        <v>0</v>
      </c>
      <c r="K367" s="218"/>
      <c r="L367" s="215"/>
      <c r="M367" s="222"/>
      <c r="N367" s="211"/>
      <c r="O367" s="212"/>
      <c r="P367" s="212">
        <f>P368 + P370 + P372 + P374</f>
        <v>0</v>
      </c>
      <c r="Q367" s="212"/>
      <c r="R367" s="212">
        <f>R368 + R370 + R372 + R374</f>
        <v>0</v>
      </c>
      <c r="S367" s="212"/>
      <c r="T367" s="213">
        <f>T368 + T370 + T372 + T374</f>
        <v>0.024150000000000001</v>
      </c>
      <c r="U367" s="223"/>
      <c r="AR367" s="11">
        <v>2</v>
      </c>
      <c r="AT367" s="11" t="s">
        <v>62</v>
      </c>
      <c r="AU367" s="11">
        <v>1</v>
      </c>
      <c r="AY367" s="11" t="s">
        <v>92</v>
      </c>
      <c r="BJ367" s="11">
        <v>0</v>
      </c>
    </row>
    <row r="368" s="12" customFormat="1">
      <c r="B368" s="224"/>
      <c r="C368" s="225" t="s">
        <v>717</v>
      </c>
      <c r="D368" s="225" t="s">
        <v>96</v>
      </c>
      <c r="E368" s="226" t="s">
        <v>718</v>
      </c>
      <c r="F368" s="226" t="s">
        <v>719</v>
      </c>
      <c r="G368" s="227" t="s">
        <v>114</v>
      </c>
      <c r="H368" s="228">
        <v>9.6600000000000001</v>
      </c>
      <c r="I368" s="229"/>
      <c r="J368" s="230">
        <f>ROUND(H368*I368,2)</f>
        <v>0</v>
      </c>
      <c r="K368" s="226" t="s">
        <v>100</v>
      </c>
      <c r="L368" s="224"/>
      <c r="M368" s="231"/>
      <c r="N368" s="232" t="s">
        <v>36</v>
      </c>
      <c r="O368" s="233"/>
      <c r="P368" s="233">
        <f>H368*O368</f>
        <v>0</v>
      </c>
      <c r="Q368" s="233">
        <v>0</v>
      </c>
      <c r="R368" s="233">
        <f>H368*Q368</f>
        <v>0</v>
      </c>
      <c r="S368" s="233">
        <v>0</v>
      </c>
      <c r="T368" s="234">
        <f>H368*S368</f>
        <v>0</v>
      </c>
      <c r="U368" s="235"/>
      <c r="AR368" s="12">
        <v>4</v>
      </c>
      <c r="AT368" s="12" t="s">
        <v>96</v>
      </c>
      <c r="AU368" s="12">
        <v>2</v>
      </c>
      <c r="AY368" s="12" t="s">
        <v>92</v>
      </c>
      <c r="BE368" s="12">
        <f>IF(N368="základní",J368,0)</f>
        <v>0</v>
      </c>
      <c r="BF368" s="12">
        <f>IF(N368="snížená",J368,0)</f>
        <v>0</v>
      </c>
      <c r="BG368" s="12">
        <f>IF(N368="zákl. přenesená",J368,0)</f>
        <v>0</v>
      </c>
      <c r="BH368" s="12">
        <f>IF(N368="sníž. přenesená",J368,0)</f>
        <v>0</v>
      </c>
      <c r="BI368" s="12">
        <f>IF(N368="nulová",J368,0)</f>
        <v>0</v>
      </c>
      <c r="BJ368" s="12">
        <v>2</v>
      </c>
    </row>
    <row r="369" s="7" customFormat="1">
      <c r="A369" s="236"/>
      <c r="B369" s="237"/>
      <c r="C369" s="238"/>
      <c r="D369" s="239" t="s">
        <v>101</v>
      </c>
      <c r="E369" s="238"/>
      <c r="F369" s="240" t="s">
        <v>720</v>
      </c>
      <c r="G369" s="238"/>
      <c r="H369" s="238"/>
      <c r="I369" s="238"/>
      <c r="J369" s="238"/>
      <c r="K369" s="238"/>
      <c r="L369" s="241"/>
      <c r="M369" s="242"/>
      <c r="N369" s="243"/>
      <c r="O369" s="244"/>
      <c r="P369" s="244"/>
      <c r="Q369" s="244"/>
      <c r="R369" s="244"/>
      <c r="S369" s="244"/>
      <c r="T369" s="245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T369" s="246" t="s">
        <v>101</v>
      </c>
      <c r="AU369" s="246">
        <v>0</v>
      </c>
      <c r="AY369" s="7" t="s">
        <v>92</v>
      </c>
      <c r="BJ369" s="7">
        <v>0</v>
      </c>
    </row>
    <row r="370" s="12" customFormat="1">
      <c r="B370" s="224"/>
      <c r="C370" s="225" t="s">
        <v>721</v>
      </c>
      <c r="D370" s="225" t="s">
        <v>96</v>
      </c>
      <c r="E370" s="226" t="s">
        <v>722</v>
      </c>
      <c r="F370" s="226" t="s">
        <v>723</v>
      </c>
      <c r="G370" s="227" t="s">
        <v>114</v>
      </c>
      <c r="H370" s="228">
        <v>9.6600000000000001</v>
      </c>
      <c r="I370" s="229"/>
      <c r="J370" s="230">
        <f>ROUND(H370*I370,2)</f>
        <v>0</v>
      </c>
      <c r="K370" s="226" t="s">
        <v>100</v>
      </c>
      <c r="L370" s="224"/>
      <c r="M370" s="231"/>
      <c r="N370" s="232" t="s">
        <v>36</v>
      </c>
      <c r="O370" s="233"/>
      <c r="P370" s="233">
        <f>H370*O370</f>
        <v>0</v>
      </c>
      <c r="Q370" s="233">
        <v>0</v>
      </c>
      <c r="R370" s="233">
        <f>H370*Q370</f>
        <v>0</v>
      </c>
      <c r="S370" s="233">
        <v>0.0025000000000000001</v>
      </c>
      <c r="T370" s="234">
        <f>H370*S370</f>
        <v>0.024150000000000001</v>
      </c>
      <c r="U370" s="235"/>
      <c r="AR370" s="12">
        <v>4</v>
      </c>
      <c r="AT370" s="12" t="s">
        <v>96</v>
      </c>
      <c r="AU370" s="12">
        <v>2</v>
      </c>
      <c r="AY370" s="12" t="s">
        <v>92</v>
      </c>
      <c r="BE370" s="12">
        <f>IF(N370="základní",J370,0)</f>
        <v>0</v>
      </c>
      <c r="BF370" s="12">
        <f>IF(N370="snížená",J370,0)</f>
        <v>0</v>
      </c>
      <c r="BG370" s="12">
        <f>IF(N370="zákl. přenesená",J370,0)</f>
        <v>0</v>
      </c>
      <c r="BH370" s="12">
        <f>IF(N370="sníž. přenesená",J370,0)</f>
        <v>0</v>
      </c>
      <c r="BI370" s="12">
        <f>IF(N370="nulová",J370,0)</f>
        <v>0</v>
      </c>
      <c r="BJ370" s="12">
        <v>2</v>
      </c>
    </row>
    <row r="371" s="7" customFormat="1">
      <c r="A371" s="236"/>
      <c r="B371" s="237"/>
      <c r="C371" s="238"/>
      <c r="D371" s="239" t="s">
        <v>101</v>
      </c>
      <c r="E371" s="238"/>
      <c r="F371" s="240" t="s">
        <v>724</v>
      </c>
      <c r="G371" s="238"/>
      <c r="H371" s="238"/>
      <c r="I371" s="238"/>
      <c r="J371" s="238"/>
      <c r="K371" s="238"/>
      <c r="L371" s="241"/>
      <c r="M371" s="242"/>
      <c r="N371" s="243"/>
      <c r="O371" s="244"/>
      <c r="P371" s="244"/>
      <c r="Q371" s="244"/>
      <c r="R371" s="244"/>
      <c r="S371" s="244"/>
      <c r="T371" s="245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T371" s="246" t="s">
        <v>101</v>
      </c>
      <c r="AU371" s="246">
        <v>0</v>
      </c>
      <c r="AY371" s="7" t="s">
        <v>92</v>
      </c>
      <c r="BJ371" s="7">
        <v>0</v>
      </c>
    </row>
    <row r="372" s="12" customFormat="1">
      <c r="B372" s="224"/>
      <c r="C372" s="225" t="s">
        <v>725</v>
      </c>
      <c r="D372" s="225" t="s">
        <v>96</v>
      </c>
      <c r="E372" s="226" t="s">
        <v>726</v>
      </c>
      <c r="F372" s="226" t="s">
        <v>727</v>
      </c>
      <c r="G372" s="227" t="s">
        <v>114</v>
      </c>
      <c r="H372" s="228">
        <v>9.6600000000000001</v>
      </c>
      <c r="I372" s="229"/>
      <c r="J372" s="230">
        <f>ROUND(H372*I372,2)</f>
        <v>0</v>
      </c>
      <c r="K372" s="226" t="s">
        <v>100</v>
      </c>
      <c r="L372" s="224"/>
      <c r="M372" s="231"/>
      <c r="N372" s="232" t="s">
        <v>36</v>
      </c>
      <c r="O372" s="233"/>
      <c r="P372" s="233">
        <f>H372*O372</f>
        <v>0</v>
      </c>
      <c r="Q372" s="233">
        <v>0</v>
      </c>
      <c r="R372" s="233">
        <f>H372*Q372</f>
        <v>0</v>
      </c>
      <c r="S372" s="233">
        <v>0</v>
      </c>
      <c r="T372" s="234">
        <f>H372*S372</f>
        <v>0</v>
      </c>
      <c r="U372" s="235"/>
      <c r="AR372" s="12">
        <v>4</v>
      </c>
      <c r="AT372" s="12" t="s">
        <v>96</v>
      </c>
      <c r="AU372" s="12">
        <v>2</v>
      </c>
      <c r="AY372" s="12" t="s">
        <v>92</v>
      </c>
      <c r="BE372" s="12">
        <f>IF(N372="základní",J372,0)</f>
        <v>0</v>
      </c>
      <c r="BF372" s="12">
        <f>IF(N372="snížená",J372,0)</f>
        <v>0</v>
      </c>
      <c r="BG372" s="12">
        <f>IF(N372="zákl. přenesená",J372,0)</f>
        <v>0</v>
      </c>
      <c r="BH372" s="12">
        <f>IF(N372="sníž. přenesená",J372,0)</f>
        <v>0</v>
      </c>
      <c r="BI372" s="12">
        <f>IF(N372="nulová",J372,0)</f>
        <v>0</v>
      </c>
      <c r="BJ372" s="12">
        <v>2</v>
      </c>
    </row>
    <row r="373" s="7" customFormat="1">
      <c r="A373" s="236"/>
      <c r="B373" s="237"/>
      <c r="C373" s="238"/>
      <c r="D373" s="239" t="s">
        <v>101</v>
      </c>
      <c r="E373" s="238"/>
      <c r="F373" s="240" t="s">
        <v>728</v>
      </c>
      <c r="G373" s="238"/>
      <c r="H373" s="238"/>
      <c r="I373" s="238"/>
      <c r="J373" s="238"/>
      <c r="K373" s="238"/>
      <c r="L373" s="241"/>
      <c r="M373" s="242"/>
      <c r="N373" s="243"/>
      <c r="O373" s="244"/>
      <c r="P373" s="244"/>
      <c r="Q373" s="244"/>
      <c r="R373" s="244"/>
      <c r="S373" s="244"/>
      <c r="T373" s="245"/>
      <c r="U373" s="236"/>
      <c r="V373" s="236"/>
      <c r="W373" s="236"/>
      <c r="X373" s="236"/>
      <c r="Y373" s="236"/>
      <c r="Z373" s="236"/>
      <c r="AA373" s="236"/>
      <c r="AB373" s="236"/>
      <c r="AC373" s="236"/>
      <c r="AD373" s="236"/>
      <c r="AE373" s="236"/>
      <c r="AT373" s="246" t="s">
        <v>101</v>
      </c>
      <c r="AU373" s="246">
        <v>0</v>
      </c>
      <c r="AY373" s="7" t="s">
        <v>92</v>
      </c>
      <c r="BJ373" s="7">
        <v>0</v>
      </c>
    </row>
    <row r="374" s="12" customFormat="1">
      <c r="B374" s="224"/>
      <c r="C374" s="225" t="s">
        <v>729</v>
      </c>
      <c r="D374" s="225" t="s">
        <v>96</v>
      </c>
      <c r="E374" s="226" t="s">
        <v>730</v>
      </c>
      <c r="F374" s="226" t="s">
        <v>731</v>
      </c>
      <c r="G374" s="227" t="s">
        <v>218</v>
      </c>
      <c r="H374" s="272"/>
      <c r="I374" s="229"/>
      <c r="J374" s="230">
        <f>ROUND(H374*I374,2)</f>
        <v>0</v>
      </c>
      <c r="K374" s="226" t="s">
        <v>100</v>
      </c>
      <c r="L374" s="224"/>
      <c r="M374" s="231"/>
      <c r="N374" s="232" t="s">
        <v>36</v>
      </c>
      <c r="O374" s="233"/>
      <c r="P374" s="233">
        <f>H374*O374</f>
        <v>0</v>
      </c>
      <c r="Q374" s="233">
        <v>0</v>
      </c>
      <c r="R374" s="233">
        <f>H374*Q374</f>
        <v>0</v>
      </c>
      <c r="S374" s="233">
        <v>0</v>
      </c>
      <c r="T374" s="234">
        <f>H374*S374</f>
        <v>0</v>
      </c>
      <c r="U374" s="235"/>
      <c r="AR374" s="12">
        <v>4</v>
      </c>
      <c r="AT374" s="12" t="s">
        <v>96</v>
      </c>
      <c r="AU374" s="12">
        <v>2</v>
      </c>
      <c r="AY374" s="12" t="s">
        <v>92</v>
      </c>
      <c r="BE374" s="12">
        <f>IF(N374="základní",J374,0)</f>
        <v>0</v>
      </c>
      <c r="BF374" s="12">
        <f>IF(N374="snížená",J374,0)</f>
        <v>0</v>
      </c>
      <c r="BG374" s="12">
        <f>IF(N374="zákl. přenesená",J374,0)</f>
        <v>0</v>
      </c>
      <c r="BH374" s="12">
        <f>IF(N374="sníž. přenesená",J374,0)</f>
        <v>0</v>
      </c>
      <c r="BI374" s="12">
        <f>IF(N374="nulová",J374,0)</f>
        <v>0</v>
      </c>
      <c r="BJ374" s="12">
        <v>2</v>
      </c>
    </row>
    <row r="375" s="7" customFormat="1">
      <c r="A375" s="236"/>
      <c r="B375" s="237"/>
      <c r="C375" s="238"/>
      <c r="D375" s="239" t="s">
        <v>101</v>
      </c>
      <c r="E375" s="238"/>
      <c r="F375" s="240" t="s">
        <v>732</v>
      </c>
      <c r="G375" s="238"/>
      <c r="H375" s="238"/>
      <c r="I375" s="238"/>
      <c r="J375" s="238"/>
      <c r="K375" s="238"/>
      <c r="L375" s="241"/>
      <c r="M375" s="242"/>
      <c r="N375" s="243"/>
      <c r="O375" s="244"/>
      <c r="P375" s="244"/>
      <c r="Q375" s="244"/>
      <c r="R375" s="244"/>
      <c r="S375" s="244"/>
      <c r="T375" s="245"/>
      <c r="U375" s="236"/>
      <c r="V375" s="236"/>
      <c r="W375" s="236"/>
      <c r="X375" s="236"/>
      <c r="Y375" s="236"/>
      <c r="Z375" s="236"/>
      <c r="AA375" s="236"/>
      <c r="AB375" s="236"/>
      <c r="AC375" s="236"/>
      <c r="AD375" s="236"/>
      <c r="AE375" s="236"/>
      <c r="AT375" s="246" t="s">
        <v>101</v>
      </c>
      <c r="AU375" s="246">
        <v>0</v>
      </c>
      <c r="AY375" s="7" t="s">
        <v>92</v>
      </c>
      <c r="BJ375" s="7">
        <v>0</v>
      </c>
    </row>
    <row r="376" s="11" customFormat="1" ht="23.1" customHeight="1">
      <c r="B376" s="215"/>
      <c r="C376" s="216"/>
      <c r="D376" s="205" t="s">
        <v>62</v>
      </c>
      <c r="E376" s="217" t="s">
        <v>733</v>
      </c>
      <c r="F376" s="218" t="s">
        <v>734</v>
      </c>
      <c r="G376" s="219"/>
      <c r="H376" s="220"/>
      <c r="I376" s="221"/>
      <c r="J376" s="221">
        <f>J377 + J379 + J381 + J383 + J384 + J386</f>
        <v>0</v>
      </c>
      <c r="K376" s="218"/>
      <c r="L376" s="215"/>
      <c r="M376" s="222"/>
      <c r="N376" s="211"/>
      <c r="O376" s="212"/>
      <c r="P376" s="212">
        <f>P377 + P379 + P381 + P383 + P384 + P386</f>
        <v>0</v>
      </c>
      <c r="Q376" s="212"/>
      <c r="R376" s="212">
        <f>R377 + R379 + R381 + R383 + R384 + R386</f>
        <v>0.60444999999999993</v>
      </c>
      <c r="S376" s="212"/>
      <c r="T376" s="213">
        <f>T377 + T379 + T381 + T383 + T384 + T386</f>
        <v>1.7522500000000001</v>
      </c>
      <c r="U376" s="223"/>
      <c r="AR376" s="11">
        <v>2</v>
      </c>
      <c r="AT376" s="11" t="s">
        <v>62</v>
      </c>
      <c r="AU376" s="11">
        <v>1</v>
      </c>
      <c r="AY376" s="11" t="s">
        <v>92</v>
      </c>
      <c r="BJ376" s="11">
        <v>0</v>
      </c>
    </row>
    <row r="377" s="12" customFormat="1">
      <c r="B377" s="224"/>
      <c r="C377" s="225" t="s">
        <v>735</v>
      </c>
      <c r="D377" s="225" t="s">
        <v>96</v>
      </c>
      <c r="E377" s="226" t="s">
        <v>736</v>
      </c>
      <c r="F377" s="226" t="s">
        <v>737</v>
      </c>
      <c r="G377" s="227" t="s">
        <v>114</v>
      </c>
      <c r="H377" s="228">
        <v>17.5</v>
      </c>
      <c r="I377" s="229"/>
      <c r="J377" s="230">
        <f>ROUND(H377*I377,2)</f>
        <v>0</v>
      </c>
      <c r="K377" s="226" t="s">
        <v>100</v>
      </c>
      <c r="L377" s="224"/>
      <c r="M377" s="231"/>
      <c r="N377" s="232" t="s">
        <v>36</v>
      </c>
      <c r="O377" s="233"/>
      <c r="P377" s="233">
        <f>H377*O377</f>
        <v>0</v>
      </c>
      <c r="Q377" s="233">
        <v>0.0044999999999999997</v>
      </c>
      <c r="R377" s="233">
        <f>H377*Q377</f>
        <v>0.078750000000000001</v>
      </c>
      <c r="S377" s="233">
        <v>0</v>
      </c>
      <c r="T377" s="234">
        <f>H377*S377</f>
        <v>0</v>
      </c>
      <c r="U377" s="235"/>
      <c r="AR377" s="12">
        <v>4</v>
      </c>
      <c r="AT377" s="12" t="s">
        <v>96</v>
      </c>
      <c r="AU377" s="12">
        <v>2</v>
      </c>
      <c r="AY377" s="12" t="s">
        <v>92</v>
      </c>
      <c r="BE377" s="12">
        <f>IF(N377="základní",J377,0)</f>
        <v>0</v>
      </c>
      <c r="BF377" s="12">
        <f>IF(N377="snížená",J377,0)</f>
        <v>0</v>
      </c>
      <c r="BG377" s="12">
        <f>IF(N377="zákl. přenesená",J377,0)</f>
        <v>0</v>
      </c>
      <c r="BH377" s="12">
        <f>IF(N377="sníž. přenesená",J377,0)</f>
        <v>0</v>
      </c>
      <c r="BI377" s="12">
        <f>IF(N377="nulová",J377,0)</f>
        <v>0</v>
      </c>
      <c r="BJ377" s="12">
        <v>2</v>
      </c>
    </row>
    <row r="378" s="7" customFormat="1">
      <c r="A378" s="236"/>
      <c r="B378" s="237"/>
      <c r="C378" s="238"/>
      <c r="D378" s="239" t="s">
        <v>101</v>
      </c>
      <c r="E378" s="238"/>
      <c r="F378" s="240" t="s">
        <v>738</v>
      </c>
      <c r="G378" s="238"/>
      <c r="H378" s="238"/>
      <c r="I378" s="238"/>
      <c r="J378" s="238"/>
      <c r="K378" s="238"/>
      <c r="L378" s="241"/>
      <c r="M378" s="242"/>
      <c r="N378" s="243"/>
      <c r="O378" s="244"/>
      <c r="P378" s="244"/>
      <c r="Q378" s="244"/>
      <c r="R378" s="244"/>
      <c r="S378" s="244"/>
      <c r="T378" s="245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T378" s="246" t="s">
        <v>101</v>
      </c>
      <c r="AU378" s="246">
        <v>0</v>
      </c>
      <c r="AY378" s="7" t="s">
        <v>92</v>
      </c>
      <c r="BJ378" s="7">
        <v>0</v>
      </c>
    </row>
    <row r="379" s="12" customFormat="1">
      <c r="B379" s="224"/>
      <c r="C379" s="225" t="s">
        <v>739</v>
      </c>
      <c r="D379" s="225" t="s">
        <v>96</v>
      </c>
      <c r="E379" s="226" t="s">
        <v>740</v>
      </c>
      <c r="F379" s="226" t="s">
        <v>741</v>
      </c>
      <c r="G379" s="227" t="s">
        <v>114</v>
      </c>
      <c r="H379" s="228">
        <v>21.5</v>
      </c>
      <c r="I379" s="229"/>
      <c r="J379" s="230">
        <f>ROUND(H379*I379,2)</f>
        <v>0</v>
      </c>
      <c r="K379" s="226" t="s">
        <v>100</v>
      </c>
      <c r="L379" s="224"/>
      <c r="M379" s="231"/>
      <c r="N379" s="232" t="s">
        <v>36</v>
      </c>
      <c r="O379" s="233"/>
      <c r="P379" s="233">
        <f>H379*O379</f>
        <v>0</v>
      </c>
      <c r="Q379" s="233">
        <v>0</v>
      </c>
      <c r="R379" s="233">
        <f>H379*Q379</f>
        <v>0</v>
      </c>
      <c r="S379" s="233">
        <v>0.081500000000000003</v>
      </c>
      <c r="T379" s="234">
        <f>H379*S379</f>
        <v>1.7522500000000001</v>
      </c>
      <c r="U379" s="235"/>
      <c r="AR379" s="12">
        <v>4</v>
      </c>
      <c r="AT379" s="12" t="s">
        <v>96</v>
      </c>
      <c r="AU379" s="12">
        <v>2</v>
      </c>
      <c r="AY379" s="12" t="s">
        <v>92</v>
      </c>
      <c r="BE379" s="12">
        <f>IF(N379="základní",J379,0)</f>
        <v>0</v>
      </c>
      <c r="BF379" s="12">
        <f>IF(N379="snížená",J379,0)</f>
        <v>0</v>
      </c>
      <c r="BG379" s="12">
        <f>IF(N379="zákl. přenesená",J379,0)</f>
        <v>0</v>
      </c>
      <c r="BH379" s="12">
        <f>IF(N379="sníž. přenesená",J379,0)</f>
        <v>0</v>
      </c>
      <c r="BI379" s="12">
        <f>IF(N379="nulová",J379,0)</f>
        <v>0</v>
      </c>
      <c r="BJ379" s="12">
        <v>2</v>
      </c>
    </row>
    <row r="380" s="7" customFormat="1">
      <c r="A380" s="236"/>
      <c r="B380" s="237"/>
      <c r="C380" s="238"/>
      <c r="D380" s="239" t="s">
        <v>101</v>
      </c>
      <c r="E380" s="238"/>
      <c r="F380" s="240" t="s">
        <v>742</v>
      </c>
      <c r="G380" s="238"/>
      <c r="H380" s="238"/>
      <c r="I380" s="238"/>
      <c r="J380" s="238"/>
      <c r="K380" s="238"/>
      <c r="L380" s="241"/>
      <c r="M380" s="242"/>
      <c r="N380" s="243"/>
      <c r="O380" s="244"/>
      <c r="P380" s="244"/>
      <c r="Q380" s="244"/>
      <c r="R380" s="244"/>
      <c r="S380" s="244"/>
      <c r="T380" s="245"/>
      <c r="U380" s="236"/>
      <c r="V380" s="236"/>
      <c r="W380" s="236"/>
      <c r="X380" s="236"/>
      <c r="Y380" s="236"/>
      <c r="Z380" s="236"/>
      <c r="AA380" s="236"/>
      <c r="AB380" s="236"/>
      <c r="AC380" s="236"/>
      <c r="AD380" s="236"/>
      <c r="AE380" s="236"/>
      <c r="AT380" s="246" t="s">
        <v>101</v>
      </c>
      <c r="AU380" s="246">
        <v>0</v>
      </c>
      <c r="AY380" s="7" t="s">
        <v>92</v>
      </c>
      <c r="BJ380" s="7">
        <v>0</v>
      </c>
    </row>
    <row r="381" s="12" customFormat="1" ht="24">
      <c r="B381" s="224"/>
      <c r="C381" s="225" t="s">
        <v>743</v>
      </c>
      <c r="D381" s="225" t="s">
        <v>96</v>
      </c>
      <c r="E381" s="226" t="s">
        <v>744</v>
      </c>
      <c r="F381" s="226" t="s">
        <v>745</v>
      </c>
      <c r="G381" s="227" t="s">
        <v>114</v>
      </c>
      <c r="H381" s="228">
        <v>17.5</v>
      </c>
      <c r="I381" s="229"/>
      <c r="J381" s="230">
        <f>ROUND(H381*I381,2)</f>
        <v>0</v>
      </c>
      <c r="K381" s="226" t="s">
        <v>100</v>
      </c>
      <c r="L381" s="224"/>
      <c r="M381" s="231"/>
      <c r="N381" s="232" t="s">
        <v>36</v>
      </c>
      <c r="O381" s="233"/>
      <c r="P381" s="233">
        <f>H381*O381</f>
        <v>0</v>
      </c>
      <c r="Q381" s="233">
        <v>0.0090900000000000009</v>
      </c>
      <c r="R381" s="233">
        <f>H381*Q381</f>
        <v>0.15907500000000002</v>
      </c>
      <c r="S381" s="233">
        <v>0</v>
      </c>
      <c r="T381" s="234">
        <f>H381*S381</f>
        <v>0</v>
      </c>
      <c r="U381" s="235"/>
      <c r="AR381" s="12">
        <v>4</v>
      </c>
      <c r="AT381" s="12" t="s">
        <v>96</v>
      </c>
      <c r="AU381" s="12">
        <v>2</v>
      </c>
      <c r="AY381" s="12" t="s">
        <v>92</v>
      </c>
      <c r="BE381" s="12">
        <f>IF(N381="základní",J381,0)</f>
        <v>0</v>
      </c>
      <c r="BF381" s="12">
        <f>IF(N381="snížená",J381,0)</f>
        <v>0</v>
      </c>
      <c r="BG381" s="12">
        <f>IF(N381="zákl. přenesená",J381,0)</f>
        <v>0</v>
      </c>
      <c r="BH381" s="12">
        <f>IF(N381="sníž. přenesená",J381,0)</f>
        <v>0</v>
      </c>
      <c r="BI381" s="12">
        <f>IF(N381="nulová",J381,0)</f>
        <v>0</v>
      </c>
      <c r="BJ381" s="12">
        <v>2</v>
      </c>
    </row>
    <row r="382" s="7" customFormat="1">
      <c r="A382" s="236"/>
      <c r="B382" s="237"/>
      <c r="C382" s="238"/>
      <c r="D382" s="239" t="s">
        <v>101</v>
      </c>
      <c r="E382" s="238"/>
      <c r="F382" s="240" t="s">
        <v>746</v>
      </c>
      <c r="G382" s="238"/>
      <c r="H382" s="238"/>
      <c r="I382" s="238"/>
      <c r="J382" s="238"/>
      <c r="K382" s="238"/>
      <c r="L382" s="241"/>
      <c r="M382" s="242"/>
      <c r="N382" s="243"/>
      <c r="O382" s="244"/>
      <c r="P382" s="244"/>
      <c r="Q382" s="244"/>
      <c r="R382" s="244"/>
      <c r="S382" s="244"/>
      <c r="T382" s="245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  <c r="AE382" s="236"/>
      <c r="AT382" s="246" t="s">
        <v>101</v>
      </c>
      <c r="AU382" s="246">
        <v>0</v>
      </c>
      <c r="AY382" s="7" t="s">
        <v>92</v>
      </c>
      <c r="BJ382" s="7">
        <v>0</v>
      </c>
    </row>
    <row r="383" s="14" customFormat="1" ht="24">
      <c r="B383" s="260"/>
      <c r="C383" s="261" t="s">
        <v>747</v>
      </c>
      <c r="D383" s="261" t="s">
        <v>198</v>
      </c>
      <c r="E383" s="262" t="s">
        <v>748</v>
      </c>
      <c r="F383" s="262" t="s">
        <v>749</v>
      </c>
      <c r="G383" s="263" t="s">
        <v>114</v>
      </c>
      <c r="H383" s="264">
        <v>19.25</v>
      </c>
      <c r="I383" s="265"/>
      <c r="J383" s="266">
        <f>ROUND(H383*I383,2)</f>
        <v>0</v>
      </c>
      <c r="K383" s="226" t="s">
        <v>100</v>
      </c>
      <c r="L383" s="260"/>
      <c r="M383" s="267"/>
      <c r="N383" s="268" t="s">
        <v>36</v>
      </c>
      <c r="O383" s="269"/>
      <c r="P383" s="269">
        <f>H383*O383</f>
        <v>0</v>
      </c>
      <c r="Q383" s="269">
        <v>0.019</v>
      </c>
      <c r="R383" s="269">
        <f>H383*Q383</f>
        <v>0.36574999999999996</v>
      </c>
      <c r="S383" s="269">
        <v>0</v>
      </c>
      <c r="T383" s="270">
        <f>H383*S383</f>
        <v>0</v>
      </c>
      <c r="U383" s="271"/>
      <c r="AR383" s="14">
        <v>8</v>
      </c>
      <c r="AT383" s="14" t="s">
        <v>198</v>
      </c>
      <c r="AU383" s="14">
        <v>2</v>
      </c>
      <c r="AY383" s="14" t="s">
        <v>92</v>
      </c>
      <c r="BE383" s="14">
        <f>IF(N383="základní",J383,0)</f>
        <v>0</v>
      </c>
      <c r="BF383" s="14">
        <f>IF(N383="snížená",J383,0)</f>
        <v>0</v>
      </c>
      <c r="BG383" s="14">
        <f>IF(N383="zákl. přenesená",J383,0)</f>
        <v>0</v>
      </c>
      <c r="BH383" s="14">
        <f>IF(N383="sníž. přenesená",J383,0)</f>
        <v>0</v>
      </c>
      <c r="BI383" s="14">
        <f>IF(N383="nulová",J383,0)</f>
        <v>0</v>
      </c>
      <c r="BJ383" s="14">
        <v>2</v>
      </c>
    </row>
    <row r="384" s="12" customFormat="1">
      <c r="B384" s="224"/>
      <c r="C384" s="225" t="s">
        <v>750</v>
      </c>
      <c r="D384" s="225" t="s">
        <v>96</v>
      </c>
      <c r="E384" s="226" t="s">
        <v>751</v>
      </c>
      <c r="F384" s="226" t="s">
        <v>752</v>
      </c>
      <c r="G384" s="227" t="s">
        <v>114</v>
      </c>
      <c r="H384" s="228">
        <v>17.5</v>
      </c>
      <c r="I384" s="229"/>
      <c r="J384" s="230">
        <f>ROUND(H384*I384,2)</f>
        <v>0</v>
      </c>
      <c r="K384" s="226" t="s">
        <v>100</v>
      </c>
      <c r="L384" s="224"/>
      <c r="M384" s="231"/>
      <c r="N384" s="232" t="s">
        <v>36</v>
      </c>
      <c r="O384" s="233"/>
      <c r="P384" s="233">
        <f>H384*O384</f>
        <v>0</v>
      </c>
      <c r="Q384" s="233">
        <v>5.0000000000000002E-05</v>
      </c>
      <c r="R384" s="233">
        <f>H384*Q384</f>
        <v>0.00087500000000000002</v>
      </c>
      <c r="S384" s="233">
        <v>0</v>
      </c>
      <c r="T384" s="234">
        <f>H384*S384</f>
        <v>0</v>
      </c>
      <c r="U384" s="235"/>
      <c r="AR384" s="12">
        <v>4</v>
      </c>
      <c r="AT384" s="12" t="s">
        <v>96</v>
      </c>
      <c r="AU384" s="12">
        <v>2</v>
      </c>
      <c r="AY384" s="12" t="s">
        <v>92</v>
      </c>
      <c r="BE384" s="12">
        <f>IF(N384="základní",J384,0)</f>
        <v>0</v>
      </c>
      <c r="BF384" s="12">
        <f>IF(N384="snížená",J384,0)</f>
        <v>0</v>
      </c>
      <c r="BG384" s="12">
        <f>IF(N384="zákl. přenesená",J384,0)</f>
        <v>0</v>
      </c>
      <c r="BH384" s="12">
        <f>IF(N384="sníž. přenesená",J384,0)</f>
        <v>0</v>
      </c>
      <c r="BI384" s="12">
        <f>IF(N384="nulová",J384,0)</f>
        <v>0</v>
      </c>
      <c r="BJ384" s="12">
        <v>2</v>
      </c>
    </row>
    <row r="385" s="7" customFormat="1">
      <c r="A385" s="236"/>
      <c r="B385" s="237"/>
      <c r="C385" s="238"/>
      <c r="D385" s="239" t="s">
        <v>101</v>
      </c>
      <c r="E385" s="238"/>
      <c r="F385" s="240" t="s">
        <v>753</v>
      </c>
      <c r="G385" s="238"/>
      <c r="H385" s="238"/>
      <c r="I385" s="238"/>
      <c r="J385" s="238"/>
      <c r="K385" s="238"/>
      <c r="L385" s="241"/>
      <c r="M385" s="242"/>
      <c r="N385" s="243"/>
      <c r="O385" s="244"/>
      <c r="P385" s="244"/>
      <c r="Q385" s="244"/>
      <c r="R385" s="244"/>
      <c r="S385" s="244"/>
      <c r="T385" s="245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T385" s="246" t="s">
        <v>101</v>
      </c>
      <c r="AU385" s="246">
        <v>0</v>
      </c>
      <c r="AY385" s="7" t="s">
        <v>92</v>
      </c>
      <c r="BJ385" s="7">
        <v>0</v>
      </c>
    </row>
    <row r="386" s="12" customFormat="1">
      <c r="B386" s="224"/>
      <c r="C386" s="225" t="s">
        <v>754</v>
      </c>
      <c r="D386" s="225" t="s">
        <v>96</v>
      </c>
      <c r="E386" s="226" t="s">
        <v>755</v>
      </c>
      <c r="F386" s="226" t="s">
        <v>756</v>
      </c>
      <c r="G386" s="227" t="s">
        <v>218</v>
      </c>
      <c r="H386" s="272"/>
      <c r="I386" s="229"/>
      <c r="J386" s="230">
        <f>ROUND(H386*I386,2)</f>
        <v>0</v>
      </c>
      <c r="K386" s="226" t="s">
        <v>100</v>
      </c>
      <c r="L386" s="224"/>
      <c r="M386" s="231"/>
      <c r="N386" s="232" t="s">
        <v>36</v>
      </c>
      <c r="O386" s="233"/>
      <c r="P386" s="233">
        <f>H386*O386</f>
        <v>0</v>
      </c>
      <c r="Q386" s="233">
        <v>0</v>
      </c>
      <c r="R386" s="233">
        <f>H386*Q386</f>
        <v>0</v>
      </c>
      <c r="S386" s="233">
        <v>0</v>
      </c>
      <c r="T386" s="234">
        <f>H386*S386</f>
        <v>0</v>
      </c>
      <c r="U386" s="235"/>
      <c r="AR386" s="12">
        <v>4</v>
      </c>
      <c r="AT386" s="12" t="s">
        <v>96</v>
      </c>
      <c r="AU386" s="12">
        <v>2</v>
      </c>
      <c r="AY386" s="12" t="s">
        <v>92</v>
      </c>
      <c r="BE386" s="12">
        <f>IF(N386="základní",J386,0)</f>
        <v>0</v>
      </c>
      <c r="BF386" s="12">
        <f>IF(N386="snížená",J386,0)</f>
        <v>0</v>
      </c>
      <c r="BG386" s="12">
        <f>IF(N386="zákl. přenesená",J386,0)</f>
        <v>0</v>
      </c>
      <c r="BH386" s="12">
        <f>IF(N386="sníž. přenesená",J386,0)</f>
        <v>0</v>
      </c>
      <c r="BI386" s="12">
        <f>IF(N386="nulová",J386,0)</f>
        <v>0</v>
      </c>
      <c r="BJ386" s="12">
        <v>2</v>
      </c>
    </row>
    <row r="387" s="7" customFormat="1">
      <c r="A387" s="236"/>
      <c r="B387" s="237"/>
      <c r="C387" s="238"/>
      <c r="D387" s="239" t="s">
        <v>101</v>
      </c>
      <c r="E387" s="238"/>
      <c r="F387" s="240" t="s">
        <v>757</v>
      </c>
      <c r="G387" s="238"/>
      <c r="H387" s="238"/>
      <c r="I387" s="238"/>
      <c r="J387" s="238"/>
      <c r="K387" s="238"/>
      <c r="L387" s="241"/>
      <c r="M387" s="242"/>
      <c r="N387" s="243"/>
      <c r="O387" s="244"/>
      <c r="P387" s="244"/>
      <c r="Q387" s="244"/>
      <c r="R387" s="244"/>
      <c r="S387" s="244"/>
      <c r="T387" s="245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T387" s="246" t="s">
        <v>101</v>
      </c>
      <c r="AU387" s="246">
        <v>0</v>
      </c>
      <c r="AY387" s="7" t="s">
        <v>92</v>
      </c>
      <c r="BJ387" s="7">
        <v>0</v>
      </c>
    </row>
    <row r="388" s="11" customFormat="1" ht="23.1" customHeight="1">
      <c r="B388" s="215"/>
      <c r="C388" s="216"/>
      <c r="D388" s="205" t="s">
        <v>62</v>
      </c>
      <c r="E388" s="217" t="s">
        <v>758</v>
      </c>
      <c r="F388" s="218" t="s">
        <v>759</v>
      </c>
      <c r="G388" s="219"/>
      <c r="H388" s="220"/>
      <c r="I388" s="221"/>
      <c r="J388" s="221">
        <f>J389 + J391 + J393 + J395 + J397 + J399</f>
        <v>0</v>
      </c>
      <c r="K388" s="218"/>
      <c r="L388" s="215"/>
      <c r="M388" s="222"/>
      <c r="N388" s="211"/>
      <c r="O388" s="212"/>
      <c r="P388" s="212">
        <f>P389 + P391 + P393 + P395 + P397 + P399</f>
        <v>0</v>
      </c>
      <c r="Q388" s="212"/>
      <c r="R388" s="212">
        <f>R389 + R391 + R393 + R395 + R397 + R399</f>
        <v>0.01008</v>
      </c>
      <c r="S388" s="212"/>
      <c r="T388" s="213">
        <f>T389 + T391 + T393 + T395 + T397 + T399</f>
        <v>0</v>
      </c>
      <c r="U388" s="223"/>
      <c r="AR388" s="11">
        <v>2</v>
      </c>
      <c r="AT388" s="11" t="s">
        <v>62</v>
      </c>
      <c r="AU388" s="11">
        <v>1</v>
      </c>
      <c r="AY388" s="11" t="s">
        <v>92</v>
      </c>
      <c r="BJ388" s="11">
        <v>0</v>
      </c>
    </row>
    <row r="389" s="12" customFormat="1">
      <c r="B389" s="224"/>
      <c r="C389" s="225" t="s">
        <v>760</v>
      </c>
      <c r="D389" s="225" t="s">
        <v>96</v>
      </c>
      <c r="E389" s="226" t="s">
        <v>761</v>
      </c>
      <c r="F389" s="226" t="s">
        <v>762</v>
      </c>
      <c r="G389" s="227" t="s">
        <v>114</v>
      </c>
      <c r="H389" s="228">
        <v>16</v>
      </c>
      <c r="I389" s="229"/>
      <c r="J389" s="230">
        <f>ROUND(H389*I389,2)</f>
        <v>0</v>
      </c>
      <c r="K389" s="226" t="s">
        <v>100</v>
      </c>
      <c r="L389" s="224"/>
      <c r="M389" s="231"/>
      <c r="N389" s="232" t="s">
        <v>36</v>
      </c>
      <c r="O389" s="233"/>
      <c r="P389" s="233">
        <f>H389*O389</f>
        <v>0</v>
      </c>
      <c r="Q389" s="233">
        <v>6.9999999999999994E-05</v>
      </c>
      <c r="R389" s="233">
        <f>H389*Q389</f>
        <v>0.0011199999999999999</v>
      </c>
      <c r="S389" s="233">
        <v>0</v>
      </c>
      <c r="T389" s="234">
        <f>H389*S389</f>
        <v>0</v>
      </c>
      <c r="U389" s="235"/>
      <c r="AR389" s="12">
        <v>4</v>
      </c>
      <c r="AT389" s="12" t="s">
        <v>96</v>
      </c>
      <c r="AU389" s="12">
        <v>2</v>
      </c>
      <c r="AY389" s="12" t="s">
        <v>92</v>
      </c>
      <c r="BE389" s="12">
        <f>IF(N389="základní",J389,0)</f>
        <v>0</v>
      </c>
      <c r="BF389" s="12">
        <f>IF(N389="snížená",J389,0)</f>
        <v>0</v>
      </c>
      <c r="BG389" s="12">
        <f>IF(N389="zákl. přenesená",J389,0)</f>
        <v>0</v>
      </c>
      <c r="BH389" s="12">
        <f>IF(N389="sníž. přenesená",J389,0)</f>
        <v>0</v>
      </c>
      <c r="BI389" s="12">
        <f>IF(N389="nulová",J389,0)</f>
        <v>0</v>
      </c>
      <c r="BJ389" s="12">
        <v>2</v>
      </c>
    </row>
    <row r="390" s="7" customFormat="1">
      <c r="A390" s="236"/>
      <c r="B390" s="237"/>
      <c r="C390" s="238"/>
      <c r="D390" s="239" t="s">
        <v>101</v>
      </c>
      <c r="E390" s="238"/>
      <c r="F390" s="240" t="s">
        <v>763</v>
      </c>
      <c r="G390" s="238"/>
      <c r="H390" s="238"/>
      <c r="I390" s="238"/>
      <c r="J390" s="238"/>
      <c r="K390" s="238"/>
      <c r="L390" s="241"/>
      <c r="M390" s="242"/>
      <c r="N390" s="243"/>
      <c r="O390" s="244"/>
      <c r="P390" s="244"/>
      <c r="Q390" s="244"/>
      <c r="R390" s="244"/>
      <c r="S390" s="244"/>
      <c r="T390" s="245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T390" s="246" t="s">
        <v>101</v>
      </c>
      <c r="AU390" s="246">
        <v>0</v>
      </c>
      <c r="AY390" s="7" t="s">
        <v>92</v>
      </c>
      <c r="BJ390" s="7">
        <v>0</v>
      </c>
    </row>
    <row r="391" s="12" customFormat="1">
      <c r="B391" s="224"/>
      <c r="C391" s="225" t="s">
        <v>764</v>
      </c>
      <c r="D391" s="225" t="s">
        <v>96</v>
      </c>
      <c r="E391" s="226" t="s">
        <v>765</v>
      </c>
      <c r="F391" s="226" t="s">
        <v>766</v>
      </c>
      <c r="G391" s="227" t="s">
        <v>114</v>
      </c>
      <c r="H391" s="228">
        <v>16</v>
      </c>
      <c r="I391" s="229"/>
      <c r="J391" s="230">
        <f>ROUND(H391*I391,2)</f>
        <v>0</v>
      </c>
      <c r="K391" s="226" t="s">
        <v>100</v>
      </c>
      <c r="L391" s="224"/>
      <c r="M391" s="231"/>
      <c r="N391" s="232" t="s">
        <v>36</v>
      </c>
      <c r="O391" s="233"/>
      <c r="P391" s="233">
        <f>H391*O391</f>
        <v>0</v>
      </c>
      <c r="Q391" s="233">
        <v>0.00013999999999999999</v>
      </c>
      <c r="R391" s="233">
        <f>H391*Q391</f>
        <v>0.0022399999999999998</v>
      </c>
      <c r="S391" s="233">
        <v>0</v>
      </c>
      <c r="T391" s="234">
        <f>H391*S391</f>
        <v>0</v>
      </c>
      <c r="U391" s="235"/>
      <c r="AR391" s="12">
        <v>4</v>
      </c>
      <c r="AT391" s="12" t="s">
        <v>96</v>
      </c>
      <c r="AU391" s="12">
        <v>2</v>
      </c>
      <c r="AY391" s="12" t="s">
        <v>92</v>
      </c>
      <c r="BE391" s="12">
        <f>IF(N391="základní",J391,0)</f>
        <v>0</v>
      </c>
      <c r="BF391" s="12">
        <f>IF(N391="snížená",J391,0)</f>
        <v>0</v>
      </c>
      <c r="BG391" s="12">
        <f>IF(N391="zákl. přenesená",J391,0)</f>
        <v>0</v>
      </c>
      <c r="BH391" s="12">
        <f>IF(N391="sníž. přenesená",J391,0)</f>
        <v>0</v>
      </c>
      <c r="BI391" s="12">
        <f>IF(N391="nulová",J391,0)</f>
        <v>0</v>
      </c>
      <c r="BJ391" s="12">
        <v>2</v>
      </c>
    </row>
    <row r="392" s="7" customFormat="1">
      <c r="A392" s="236"/>
      <c r="B392" s="237"/>
      <c r="C392" s="238"/>
      <c r="D392" s="239" t="s">
        <v>101</v>
      </c>
      <c r="E392" s="238"/>
      <c r="F392" s="240" t="s">
        <v>767</v>
      </c>
      <c r="G392" s="238"/>
      <c r="H392" s="238"/>
      <c r="I392" s="238"/>
      <c r="J392" s="238"/>
      <c r="K392" s="238"/>
      <c r="L392" s="241"/>
      <c r="M392" s="242"/>
      <c r="N392" s="243"/>
      <c r="O392" s="244"/>
      <c r="P392" s="244"/>
      <c r="Q392" s="244"/>
      <c r="R392" s="244"/>
      <c r="S392" s="244"/>
      <c r="T392" s="245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T392" s="246" t="s">
        <v>101</v>
      </c>
      <c r="AU392" s="246">
        <v>0</v>
      </c>
      <c r="AY392" s="7" t="s">
        <v>92</v>
      </c>
      <c r="BJ392" s="7">
        <v>0</v>
      </c>
    </row>
    <row r="393" s="12" customFormat="1">
      <c r="B393" s="224"/>
      <c r="C393" s="225" t="s">
        <v>768</v>
      </c>
      <c r="D393" s="225" t="s">
        <v>96</v>
      </c>
      <c r="E393" s="226" t="s">
        <v>769</v>
      </c>
      <c r="F393" s="226" t="s">
        <v>770</v>
      </c>
      <c r="G393" s="227" t="s">
        <v>114</v>
      </c>
      <c r="H393" s="228">
        <v>32</v>
      </c>
      <c r="I393" s="229"/>
      <c r="J393" s="230">
        <f>ROUND(H393*I393,2)</f>
        <v>0</v>
      </c>
      <c r="K393" s="226" t="s">
        <v>100</v>
      </c>
      <c r="L393" s="224"/>
      <c r="M393" s="231"/>
      <c r="N393" s="232" t="s">
        <v>36</v>
      </c>
      <c r="O393" s="233"/>
      <c r="P393" s="233">
        <f>H393*O393</f>
        <v>0</v>
      </c>
      <c r="Q393" s="233">
        <v>0.00012</v>
      </c>
      <c r="R393" s="233">
        <f>H393*Q393</f>
        <v>0.0038400000000000001</v>
      </c>
      <c r="S393" s="233">
        <v>0</v>
      </c>
      <c r="T393" s="234">
        <f>H393*S393</f>
        <v>0</v>
      </c>
      <c r="U393" s="235"/>
      <c r="AR393" s="12">
        <v>4</v>
      </c>
      <c r="AT393" s="12" t="s">
        <v>96</v>
      </c>
      <c r="AU393" s="12">
        <v>2</v>
      </c>
      <c r="AY393" s="12" t="s">
        <v>92</v>
      </c>
      <c r="BE393" s="12">
        <f>IF(N393="základní",J393,0)</f>
        <v>0</v>
      </c>
      <c r="BF393" s="12">
        <f>IF(N393="snížená",J393,0)</f>
        <v>0</v>
      </c>
      <c r="BG393" s="12">
        <f>IF(N393="zákl. přenesená",J393,0)</f>
        <v>0</v>
      </c>
      <c r="BH393" s="12">
        <f>IF(N393="sníž. přenesená",J393,0)</f>
        <v>0</v>
      </c>
      <c r="BI393" s="12">
        <f>IF(N393="nulová",J393,0)</f>
        <v>0</v>
      </c>
      <c r="BJ393" s="12">
        <v>2</v>
      </c>
    </row>
    <row r="394" s="7" customFormat="1">
      <c r="A394" s="236"/>
      <c r="B394" s="237"/>
      <c r="C394" s="238"/>
      <c r="D394" s="239" t="s">
        <v>101</v>
      </c>
      <c r="E394" s="238"/>
      <c r="F394" s="240" t="s">
        <v>771</v>
      </c>
      <c r="G394" s="238"/>
      <c r="H394" s="238"/>
      <c r="I394" s="238"/>
      <c r="J394" s="238"/>
      <c r="K394" s="238"/>
      <c r="L394" s="241"/>
      <c r="M394" s="242"/>
      <c r="N394" s="243"/>
      <c r="O394" s="244"/>
      <c r="P394" s="244"/>
      <c r="Q394" s="244"/>
      <c r="R394" s="244"/>
      <c r="S394" s="244"/>
      <c r="T394" s="245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T394" s="246" t="s">
        <v>101</v>
      </c>
      <c r="AU394" s="246">
        <v>0</v>
      </c>
      <c r="AY394" s="7" t="s">
        <v>92</v>
      </c>
      <c r="BJ394" s="7">
        <v>0</v>
      </c>
    </row>
    <row r="395" s="12" customFormat="1">
      <c r="B395" s="224"/>
      <c r="C395" s="225" t="s">
        <v>772</v>
      </c>
      <c r="D395" s="225" t="s">
        <v>96</v>
      </c>
      <c r="E395" s="226" t="s">
        <v>773</v>
      </c>
      <c r="F395" s="226" t="s">
        <v>774</v>
      </c>
      <c r="G395" s="227" t="s">
        <v>134</v>
      </c>
      <c r="H395" s="228">
        <v>12</v>
      </c>
      <c r="I395" s="229"/>
      <c r="J395" s="230">
        <f>ROUND(H395*I395,2)</f>
        <v>0</v>
      </c>
      <c r="K395" s="226" t="s">
        <v>100</v>
      </c>
      <c r="L395" s="224"/>
      <c r="M395" s="231"/>
      <c r="N395" s="232" t="s">
        <v>36</v>
      </c>
      <c r="O395" s="233"/>
      <c r="P395" s="233">
        <f>H395*O395</f>
        <v>0</v>
      </c>
      <c r="Q395" s="233">
        <v>1.0000000000000001E-05</v>
      </c>
      <c r="R395" s="233">
        <f>H395*Q395</f>
        <v>0.00012000000000000002</v>
      </c>
      <c r="S395" s="233">
        <v>0</v>
      </c>
      <c r="T395" s="234">
        <f>H395*S395</f>
        <v>0</v>
      </c>
      <c r="U395" s="235"/>
      <c r="AR395" s="12">
        <v>4</v>
      </c>
      <c r="AT395" s="12" t="s">
        <v>96</v>
      </c>
      <c r="AU395" s="12">
        <v>2</v>
      </c>
      <c r="AY395" s="12" t="s">
        <v>92</v>
      </c>
      <c r="BE395" s="12">
        <f>IF(N395="základní",J395,0)</f>
        <v>0</v>
      </c>
      <c r="BF395" s="12">
        <f>IF(N395="snížená",J395,0)</f>
        <v>0</v>
      </c>
      <c r="BG395" s="12">
        <f>IF(N395="zákl. přenesená",J395,0)</f>
        <v>0</v>
      </c>
      <c r="BH395" s="12">
        <f>IF(N395="sníž. přenesená",J395,0)</f>
        <v>0</v>
      </c>
      <c r="BI395" s="12">
        <f>IF(N395="nulová",J395,0)</f>
        <v>0</v>
      </c>
      <c r="BJ395" s="12">
        <v>2</v>
      </c>
    </row>
    <row r="396" s="7" customFormat="1">
      <c r="A396" s="236"/>
      <c r="B396" s="237"/>
      <c r="C396" s="238"/>
      <c r="D396" s="239" t="s">
        <v>101</v>
      </c>
      <c r="E396" s="238"/>
      <c r="F396" s="240" t="s">
        <v>775</v>
      </c>
      <c r="G396" s="238"/>
      <c r="H396" s="238"/>
      <c r="I396" s="238"/>
      <c r="J396" s="238"/>
      <c r="K396" s="238"/>
      <c r="L396" s="241"/>
      <c r="M396" s="242"/>
      <c r="N396" s="243"/>
      <c r="O396" s="244"/>
      <c r="P396" s="244"/>
      <c r="Q396" s="244"/>
      <c r="R396" s="244"/>
      <c r="S396" s="244"/>
      <c r="T396" s="245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T396" s="246" t="s">
        <v>101</v>
      </c>
      <c r="AU396" s="246">
        <v>0</v>
      </c>
      <c r="AY396" s="7" t="s">
        <v>92</v>
      </c>
      <c r="BJ396" s="7">
        <v>0</v>
      </c>
    </row>
    <row r="397" s="12" customFormat="1">
      <c r="B397" s="224"/>
      <c r="C397" s="225" t="s">
        <v>776</v>
      </c>
      <c r="D397" s="225" t="s">
        <v>96</v>
      </c>
      <c r="E397" s="226" t="s">
        <v>777</v>
      </c>
      <c r="F397" s="226" t="s">
        <v>778</v>
      </c>
      <c r="G397" s="227" t="s">
        <v>134</v>
      </c>
      <c r="H397" s="228">
        <v>12</v>
      </c>
      <c r="I397" s="229"/>
      <c r="J397" s="230">
        <f>ROUND(H397*I397,2)</f>
        <v>0</v>
      </c>
      <c r="K397" s="226" t="s">
        <v>100</v>
      </c>
      <c r="L397" s="224"/>
      <c r="M397" s="231"/>
      <c r="N397" s="232" t="s">
        <v>36</v>
      </c>
      <c r="O397" s="233"/>
      <c r="P397" s="233">
        <f>H397*O397</f>
        <v>0</v>
      </c>
      <c r="Q397" s="233">
        <v>2.0000000000000002E-05</v>
      </c>
      <c r="R397" s="233">
        <f>H397*Q397</f>
        <v>0.00024000000000000003</v>
      </c>
      <c r="S397" s="233">
        <v>0</v>
      </c>
      <c r="T397" s="234">
        <f>H397*S397</f>
        <v>0</v>
      </c>
      <c r="U397" s="235"/>
      <c r="AR397" s="12">
        <v>4</v>
      </c>
      <c r="AT397" s="12" t="s">
        <v>96</v>
      </c>
      <c r="AU397" s="12">
        <v>2</v>
      </c>
      <c r="AY397" s="12" t="s">
        <v>92</v>
      </c>
      <c r="BE397" s="12">
        <f>IF(N397="základní",J397,0)</f>
        <v>0</v>
      </c>
      <c r="BF397" s="12">
        <f>IF(N397="snížená",J397,0)</f>
        <v>0</v>
      </c>
      <c r="BG397" s="12">
        <f>IF(N397="zákl. přenesená",J397,0)</f>
        <v>0</v>
      </c>
      <c r="BH397" s="12">
        <f>IF(N397="sníž. přenesená",J397,0)</f>
        <v>0</v>
      </c>
      <c r="BI397" s="12">
        <f>IF(N397="nulová",J397,0)</f>
        <v>0</v>
      </c>
      <c r="BJ397" s="12">
        <v>2</v>
      </c>
    </row>
    <row r="398" s="7" customFormat="1">
      <c r="A398" s="236"/>
      <c r="B398" s="237"/>
      <c r="C398" s="238"/>
      <c r="D398" s="239" t="s">
        <v>101</v>
      </c>
      <c r="E398" s="238"/>
      <c r="F398" s="240" t="s">
        <v>779</v>
      </c>
      <c r="G398" s="238"/>
      <c r="H398" s="238"/>
      <c r="I398" s="238"/>
      <c r="J398" s="238"/>
      <c r="K398" s="238"/>
      <c r="L398" s="241"/>
      <c r="M398" s="242"/>
      <c r="N398" s="243"/>
      <c r="O398" s="244"/>
      <c r="P398" s="244"/>
      <c r="Q398" s="244"/>
      <c r="R398" s="244"/>
      <c r="S398" s="244"/>
      <c r="T398" s="245"/>
      <c r="U398" s="236"/>
      <c r="V398" s="236"/>
      <c r="W398" s="236"/>
      <c r="X398" s="236"/>
      <c r="Y398" s="236"/>
      <c r="Z398" s="236"/>
      <c r="AA398" s="236"/>
      <c r="AB398" s="236"/>
      <c r="AC398" s="236"/>
      <c r="AD398" s="236"/>
      <c r="AE398" s="236"/>
      <c r="AT398" s="246" t="s">
        <v>101</v>
      </c>
      <c r="AU398" s="246">
        <v>0</v>
      </c>
      <c r="AY398" s="7" t="s">
        <v>92</v>
      </c>
      <c r="BJ398" s="7">
        <v>0</v>
      </c>
    </row>
    <row r="399" s="12" customFormat="1">
      <c r="B399" s="224"/>
      <c r="C399" s="225" t="s">
        <v>780</v>
      </c>
      <c r="D399" s="225" t="s">
        <v>96</v>
      </c>
      <c r="E399" s="226" t="s">
        <v>781</v>
      </c>
      <c r="F399" s="226" t="s">
        <v>782</v>
      </c>
      <c r="G399" s="227" t="s">
        <v>134</v>
      </c>
      <c r="H399" s="228">
        <v>12</v>
      </c>
      <c r="I399" s="229"/>
      <c r="J399" s="230">
        <f>ROUND(H399*I399,2)</f>
        <v>0</v>
      </c>
      <c r="K399" s="226" t="s">
        <v>100</v>
      </c>
      <c r="L399" s="224"/>
      <c r="M399" s="231"/>
      <c r="N399" s="232" t="s">
        <v>36</v>
      </c>
      <c r="O399" s="233"/>
      <c r="P399" s="233">
        <f>H399*O399</f>
        <v>0</v>
      </c>
      <c r="Q399" s="233">
        <v>0.00021000000000000001</v>
      </c>
      <c r="R399" s="233">
        <f>H399*Q399</f>
        <v>0.0025200000000000001</v>
      </c>
      <c r="S399" s="233">
        <v>0</v>
      </c>
      <c r="T399" s="234">
        <f>H399*S399</f>
        <v>0</v>
      </c>
      <c r="U399" s="235"/>
      <c r="AR399" s="12">
        <v>4</v>
      </c>
      <c r="AT399" s="12" t="s">
        <v>96</v>
      </c>
      <c r="AU399" s="12">
        <v>2</v>
      </c>
      <c r="AY399" s="12" t="s">
        <v>92</v>
      </c>
      <c r="BE399" s="12">
        <f>IF(N399="základní",J399,0)</f>
        <v>0</v>
      </c>
      <c r="BF399" s="12">
        <f>IF(N399="snížená",J399,0)</f>
        <v>0</v>
      </c>
      <c r="BG399" s="12">
        <f>IF(N399="zákl. přenesená",J399,0)</f>
        <v>0</v>
      </c>
      <c r="BH399" s="12">
        <f>IF(N399="sníž. přenesená",J399,0)</f>
        <v>0</v>
      </c>
      <c r="BI399" s="12">
        <f>IF(N399="nulová",J399,0)</f>
        <v>0</v>
      </c>
      <c r="BJ399" s="12">
        <v>2</v>
      </c>
    </row>
    <row r="400" s="7" customFormat="1">
      <c r="A400" s="236"/>
      <c r="B400" s="237"/>
      <c r="C400" s="238"/>
      <c r="D400" s="239" t="s">
        <v>101</v>
      </c>
      <c r="E400" s="238"/>
      <c r="F400" s="240" t="s">
        <v>783</v>
      </c>
      <c r="G400" s="238"/>
      <c r="H400" s="238"/>
      <c r="I400" s="238"/>
      <c r="J400" s="238"/>
      <c r="K400" s="238"/>
      <c r="L400" s="241"/>
      <c r="M400" s="242"/>
      <c r="N400" s="243"/>
      <c r="O400" s="244"/>
      <c r="P400" s="244"/>
      <c r="Q400" s="244"/>
      <c r="R400" s="244"/>
      <c r="S400" s="244"/>
      <c r="T400" s="245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T400" s="246" t="s">
        <v>101</v>
      </c>
      <c r="AU400" s="246">
        <v>0</v>
      </c>
      <c r="AY400" s="7" t="s">
        <v>92</v>
      </c>
      <c r="BJ400" s="7">
        <v>0</v>
      </c>
    </row>
    <row r="401" s="11" customFormat="1" ht="23.1" customHeight="1">
      <c r="B401" s="215"/>
      <c r="C401" s="216"/>
      <c r="D401" s="205" t="s">
        <v>62</v>
      </c>
      <c r="E401" s="217" t="s">
        <v>784</v>
      </c>
      <c r="F401" s="218" t="s">
        <v>785</v>
      </c>
      <c r="G401" s="219"/>
      <c r="H401" s="220"/>
      <c r="I401" s="221"/>
      <c r="J401" s="221">
        <f>J402 + J404 + J406</f>
        <v>0</v>
      </c>
      <c r="K401" s="218"/>
      <c r="L401" s="215"/>
      <c r="M401" s="222"/>
      <c r="N401" s="211"/>
      <c r="O401" s="212"/>
      <c r="P401" s="212">
        <f>P402 + P404 + P406</f>
        <v>0</v>
      </c>
      <c r="Q401" s="212"/>
      <c r="R401" s="212">
        <f>R402 + R404 + R406</f>
        <v>0.31997999999999999</v>
      </c>
      <c r="S401" s="212"/>
      <c r="T401" s="213">
        <f>T402 + T404 + T406</f>
        <v>0.066129199999999999</v>
      </c>
      <c r="U401" s="223"/>
      <c r="AR401" s="11">
        <v>2</v>
      </c>
      <c r="AT401" s="11" t="s">
        <v>62</v>
      </c>
      <c r="AU401" s="11">
        <v>1</v>
      </c>
      <c r="AY401" s="11" t="s">
        <v>92</v>
      </c>
      <c r="BJ401" s="11">
        <v>0</v>
      </c>
    </row>
    <row r="402" s="12" customFormat="1">
      <c r="B402" s="224"/>
      <c r="C402" s="225" t="s">
        <v>786</v>
      </c>
      <c r="D402" s="225" t="s">
        <v>96</v>
      </c>
      <c r="E402" s="226" t="s">
        <v>787</v>
      </c>
      <c r="F402" s="226" t="s">
        <v>788</v>
      </c>
      <c r="G402" s="227" t="s">
        <v>114</v>
      </c>
      <c r="H402" s="228">
        <v>213.31999999999999</v>
      </c>
      <c r="I402" s="229"/>
      <c r="J402" s="230">
        <f>ROUND(H402*I402,2)</f>
        <v>0</v>
      </c>
      <c r="K402" s="226" t="s">
        <v>100</v>
      </c>
      <c r="L402" s="224"/>
      <c r="M402" s="231"/>
      <c r="N402" s="232" t="s">
        <v>36</v>
      </c>
      <c r="O402" s="233"/>
      <c r="P402" s="233">
        <f>H402*O402</f>
        <v>0</v>
      </c>
      <c r="Q402" s="233">
        <v>0.001</v>
      </c>
      <c r="R402" s="233">
        <f>H402*Q402</f>
        <v>0.21332000000000001</v>
      </c>
      <c r="S402" s="233">
        <v>0.00031</v>
      </c>
      <c r="T402" s="234">
        <f>H402*S402</f>
        <v>0.066129199999999999</v>
      </c>
      <c r="U402" s="235"/>
      <c r="AR402" s="12">
        <v>4</v>
      </c>
      <c r="AT402" s="12" t="s">
        <v>96</v>
      </c>
      <c r="AU402" s="12">
        <v>2</v>
      </c>
      <c r="AY402" s="12" t="s">
        <v>92</v>
      </c>
      <c r="BE402" s="12">
        <f>IF(N402="základní",J402,0)</f>
        <v>0</v>
      </c>
      <c r="BF402" s="12">
        <f>IF(N402="snížená",J402,0)</f>
        <v>0</v>
      </c>
      <c r="BG402" s="12">
        <f>IF(N402="zákl. přenesená",J402,0)</f>
        <v>0</v>
      </c>
      <c r="BH402" s="12">
        <f>IF(N402="sníž. přenesená",J402,0)</f>
        <v>0</v>
      </c>
      <c r="BI402" s="12">
        <f>IF(N402="nulová",J402,0)</f>
        <v>0</v>
      </c>
      <c r="BJ402" s="12">
        <v>2</v>
      </c>
    </row>
    <row r="403" s="7" customFormat="1">
      <c r="A403" s="236"/>
      <c r="B403" s="237"/>
      <c r="C403" s="238"/>
      <c r="D403" s="239" t="s">
        <v>101</v>
      </c>
      <c r="E403" s="238"/>
      <c r="F403" s="240" t="s">
        <v>789</v>
      </c>
      <c r="G403" s="238"/>
      <c r="H403" s="238"/>
      <c r="I403" s="238"/>
      <c r="J403" s="238"/>
      <c r="K403" s="238"/>
      <c r="L403" s="241"/>
      <c r="M403" s="242"/>
      <c r="N403" s="243"/>
      <c r="O403" s="244"/>
      <c r="P403" s="244"/>
      <c r="Q403" s="244"/>
      <c r="R403" s="244"/>
      <c r="S403" s="244"/>
      <c r="T403" s="245"/>
      <c r="U403" s="236"/>
      <c r="V403" s="236"/>
      <c r="W403" s="236"/>
      <c r="X403" s="236"/>
      <c r="Y403" s="236"/>
      <c r="Z403" s="236"/>
      <c r="AA403" s="236"/>
      <c r="AB403" s="236"/>
      <c r="AC403" s="236"/>
      <c r="AD403" s="236"/>
      <c r="AE403" s="236"/>
      <c r="AT403" s="246" t="s">
        <v>101</v>
      </c>
      <c r="AU403" s="246">
        <v>0</v>
      </c>
      <c r="AY403" s="7" t="s">
        <v>92</v>
      </c>
      <c r="BJ403" s="7">
        <v>0</v>
      </c>
    </row>
    <row r="404" s="12" customFormat="1" ht="24">
      <c r="B404" s="224"/>
      <c r="C404" s="225" t="s">
        <v>790</v>
      </c>
      <c r="D404" s="225" t="s">
        <v>96</v>
      </c>
      <c r="E404" s="226" t="s">
        <v>791</v>
      </c>
      <c r="F404" s="226" t="s">
        <v>792</v>
      </c>
      <c r="G404" s="227" t="s">
        <v>114</v>
      </c>
      <c r="H404" s="228">
        <v>213.31999999999999</v>
      </c>
      <c r="I404" s="229"/>
      <c r="J404" s="230">
        <f>ROUND(H404*I404,2)</f>
        <v>0</v>
      </c>
      <c r="K404" s="226" t="s">
        <v>100</v>
      </c>
      <c r="L404" s="224"/>
      <c r="M404" s="231"/>
      <c r="N404" s="232" t="s">
        <v>36</v>
      </c>
      <c r="O404" s="233"/>
      <c r="P404" s="233">
        <f>H404*O404</f>
        <v>0</v>
      </c>
      <c r="Q404" s="233">
        <v>0.00021000000000000001</v>
      </c>
      <c r="R404" s="233">
        <f>H404*Q404</f>
        <v>0.044797200000000002</v>
      </c>
      <c r="S404" s="233">
        <v>0</v>
      </c>
      <c r="T404" s="234">
        <f>H404*S404</f>
        <v>0</v>
      </c>
      <c r="U404" s="235"/>
      <c r="AR404" s="12">
        <v>4</v>
      </c>
      <c r="AT404" s="12" t="s">
        <v>96</v>
      </c>
      <c r="AU404" s="12">
        <v>2</v>
      </c>
      <c r="AY404" s="12" t="s">
        <v>92</v>
      </c>
      <c r="BE404" s="12">
        <f>IF(N404="základní",J404,0)</f>
        <v>0</v>
      </c>
      <c r="BF404" s="12">
        <f>IF(N404="snížená",J404,0)</f>
        <v>0</v>
      </c>
      <c r="BG404" s="12">
        <f>IF(N404="zákl. přenesená",J404,0)</f>
        <v>0</v>
      </c>
      <c r="BH404" s="12">
        <f>IF(N404="sníž. přenesená",J404,0)</f>
        <v>0</v>
      </c>
      <c r="BI404" s="12">
        <f>IF(N404="nulová",J404,0)</f>
        <v>0</v>
      </c>
      <c r="BJ404" s="12">
        <v>2</v>
      </c>
    </row>
    <row r="405" s="7" customFormat="1">
      <c r="A405" s="236"/>
      <c r="B405" s="237"/>
      <c r="C405" s="238"/>
      <c r="D405" s="239" t="s">
        <v>101</v>
      </c>
      <c r="E405" s="238"/>
      <c r="F405" s="240" t="s">
        <v>793</v>
      </c>
      <c r="G405" s="238"/>
      <c r="H405" s="238"/>
      <c r="I405" s="238"/>
      <c r="J405" s="238"/>
      <c r="K405" s="238"/>
      <c r="L405" s="241"/>
      <c r="M405" s="242"/>
      <c r="N405" s="243"/>
      <c r="O405" s="244"/>
      <c r="P405" s="244"/>
      <c r="Q405" s="244"/>
      <c r="R405" s="244"/>
      <c r="S405" s="244"/>
      <c r="T405" s="245"/>
      <c r="U405" s="236"/>
      <c r="V405" s="236"/>
      <c r="W405" s="236"/>
      <c r="X405" s="236"/>
      <c r="Y405" s="236"/>
      <c r="Z405" s="236"/>
      <c r="AA405" s="236"/>
      <c r="AB405" s="236"/>
      <c r="AC405" s="236"/>
      <c r="AD405" s="236"/>
      <c r="AE405" s="236"/>
      <c r="AT405" s="246" t="s">
        <v>101</v>
      </c>
      <c r="AU405" s="246">
        <v>0</v>
      </c>
      <c r="AY405" s="7" t="s">
        <v>92</v>
      </c>
      <c r="BJ405" s="7">
        <v>0</v>
      </c>
    </row>
    <row r="406" s="12" customFormat="1" ht="24">
      <c r="B406" s="224"/>
      <c r="C406" s="225" t="s">
        <v>794</v>
      </c>
      <c r="D406" s="225" t="s">
        <v>96</v>
      </c>
      <c r="E406" s="226" t="s">
        <v>795</v>
      </c>
      <c r="F406" s="226" t="s">
        <v>796</v>
      </c>
      <c r="G406" s="227" t="s">
        <v>114</v>
      </c>
      <c r="H406" s="228">
        <v>213.31999999999999</v>
      </c>
      <c r="I406" s="229"/>
      <c r="J406" s="230">
        <f>ROUND(H406*I406,2)</f>
        <v>0</v>
      </c>
      <c r="K406" s="226" t="s">
        <v>100</v>
      </c>
      <c r="L406" s="224"/>
      <c r="M406" s="231"/>
      <c r="N406" s="232" t="s">
        <v>36</v>
      </c>
      <c r="O406" s="233"/>
      <c r="P406" s="233">
        <f>H406*O406</f>
        <v>0</v>
      </c>
      <c r="Q406" s="233">
        <v>0.00029</v>
      </c>
      <c r="R406" s="233">
        <f>H406*Q406</f>
        <v>0.061862799999999996</v>
      </c>
      <c r="S406" s="233">
        <v>0</v>
      </c>
      <c r="T406" s="234">
        <f>H406*S406</f>
        <v>0</v>
      </c>
      <c r="U406" s="235"/>
      <c r="AR406" s="12">
        <v>4</v>
      </c>
      <c r="AT406" s="12" t="s">
        <v>96</v>
      </c>
      <c r="AU406" s="12">
        <v>2</v>
      </c>
      <c r="AY406" s="12" t="s">
        <v>92</v>
      </c>
      <c r="BE406" s="12">
        <f>IF(N406="základní",J406,0)</f>
        <v>0</v>
      </c>
      <c r="BF406" s="12">
        <f>IF(N406="snížená",J406,0)</f>
        <v>0</v>
      </c>
      <c r="BG406" s="12">
        <f>IF(N406="zákl. přenesená",J406,0)</f>
        <v>0</v>
      </c>
      <c r="BH406" s="12">
        <f>IF(N406="sníž. přenesená",J406,0)</f>
        <v>0</v>
      </c>
      <c r="BI406" s="12">
        <f>IF(N406="nulová",J406,0)</f>
        <v>0</v>
      </c>
      <c r="BJ406" s="12">
        <v>2</v>
      </c>
    </row>
    <row r="407" s="7" customFormat="1">
      <c r="A407" s="236"/>
      <c r="B407" s="237"/>
      <c r="C407" s="238"/>
      <c r="D407" s="239" t="s">
        <v>101</v>
      </c>
      <c r="E407" s="238"/>
      <c r="F407" s="240" t="s">
        <v>797</v>
      </c>
      <c r="G407" s="238"/>
      <c r="H407" s="238"/>
      <c r="I407" s="238"/>
      <c r="J407" s="238"/>
      <c r="K407" s="238"/>
      <c r="L407" s="241"/>
      <c r="M407" s="242"/>
      <c r="N407" s="243"/>
      <c r="O407" s="244"/>
      <c r="P407" s="244"/>
      <c r="Q407" s="244"/>
      <c r="R407" s="244"/>
      <c r="S407" s="244"/>
      <c r="T407" s="245"/>
      <c r="U407" s="236"/>
      <c r="V407" s="236"/>
      <c r="W407" s="236"/>
      <c r="X407" s="236"/>
      <c r="Y407" s="236"/>
      <c r="Z407" s="236"/>
      <c r="AA407" s="236"/>
      <c r="AB407" s="236"/>
      <c r="AC407" s="236"/>
      <c r="AD407" s="236"/>
      <c r="AE407" s="236"/>
      <c r="AT407" s="246" t="s">
        <v>101</v>
      </c>
      <c r="AU407" s="246">
        <v>0</v>
      </c>
      <c r="AY407" s="7" t="s">
        <v>92</v>
      </c>
      <c r="BJ407" s="7">
        <v>0</v>
      </c>
    </row>
    <row r="408" s="13" customFormat="1" ht="14.45" customHeight="1">
      <c r="B408" s="247"/>
      <c r="C408" s="248"/>
      <c r="D408" s="248"/>
      <c r="E408" s="250"/>
      <c r="F408" s="273"/>
      <c r="G408" s="274"/>
      <c r="H408" s="275"/>
      <c r="I408" s="254"/>
      <c r="J408" s="254"/>
      <c r="K408" s="255"/>
      <c r="L408" s="247"/>
      <c r="M408" s="256"/>
      <c r="N408" s="255"/>
      <c r="O408" s="257"/>
      <c r="P408" s="257"/>
      <c r="Q408" s="257"/>
      <c r="R408" s="257"/>
      <c r="S408" s="257"/>
      <c r="T408" s="276"/>
      <c r="U408" s="259"/>
    </row>
    <row r="409" s="7" customFormat="1">
      <c r="B409" s="180"/>
      <c r="C409" s="181"/>
      <c r="D409" s="181"/>
      <c r="E409" s="181"/>
      <c r="F409" s="181"/>
      <c r="G409" s="181"/>
      <c r="H409" s="181"/>
      <c r="I409" s="181"/>
      <c r="J409" s="181"/>
      <c r="K409" s="181"/>
      <c r="L409" s="143"/>
      <c r="M409" s="277"/>
      <c r="N409" s="277"/>
      <c r="O409" s="277"/>
      <c r="P409" s="277"/>
      <c r="Q409" s="277"/>
      <c r="R409" s="277"/>
      <c r="S409" s="277"/>
      <c r="T409" s="277"/>
    </row>
  </sheetData>
  <sheetProtection sheet="1" formatColumns="0" formatRows="0" objects="1" scenarios="1" spinCount="100000" saltValue="BxWfIuUQRcC59sj/anxc+oR9L+5vyZ/Tc5b4WnPbwclQ9KtwJMBbZ26ts/94/858oajd6lTvQ8sKUjwnkMtaAw==" hashValue="XxRGc2qP+GpSg+xj5OmtLNDnHuxbH9h6PcfGtnJe9Fw+51yjNrK7IuNnk6yEHA0sTTEpvSvP+eIpYcodL3JnLw==" algorithmName="SHA-512" password="CC35"/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407" r:id="rId1" display="https://podminky.urs.cz/item/CS_URS_2026_01/784211101"/>
    <hyperlink ref="F405" r:id="rId2" display="https://podminky.urs.cz/item/CS_URS_2026_01/784181101"/>
    <hyperlink ref="F403" r:id="rId3" display="https://podminky.urs.cz/item/CS_URS_2026_01/784121001"/>
    <hyperlink ref="F400" r:id="rId4" display="https://podminky.urs.cz/item/CS_URS_2026_01/783627503"/>
    <hyperlink ref="F398" r:id="rId5" display="https://podminky.urs.cz/item/CS_URS_2026_01/783614551"/>
    <hyperlink ref="F396" r:id="rId6" display="https://podminky.urs.cz/item/CS_URS_2026_01/783601711"/>
    <hyperlink ref="F394" r:id="rId7" display="https://podminky.urs.cz/item/CS_URS_2026_01/783317101"/>
    <hyperlink ref="F392" r:id="rId8" display="https://podminky.urs.cz/item/CS_URS_2026_01/783314101"/>
    <hyperlink ref="F390" r:id="rId9" display="https://podminky.urs.cz/item/CS_URS_2026_01/783301313"/>
    <hyperlink ref="F387" r:id="rId10" display="https://podminky.urs.cz/item/CS_URS_2026_01/998781202"/>
    <hyperlink ref="F385" r:id="rId11" display="https://podminky.urs.cz/item/CS_URS_2026_01/781495116"/>
    <hyperlink ref="F382" r:id="rId12" display="https://podminky.urs.cz/item/CS_URS_2026_01/781472214"/>
    <hyperlink ref="F380" r:id="rId13" display="https://podminky.urs.cz/item/CS_URS_2026_01/781471810"/>
    <hyperlink ref="F378" r:id="rId14" display="https://podminky.urs.cz/item/CS_URS_2026_01/781151031"/>
    <hyperlink ref="F375" r:id="rId15" display="https://podminky.urs.cz/item/CS_URS_2026_01/998776202"/>
    <hyperlink ref="F373" r:id="rId16" display="https://podminky.urs.cz/item/CS_URS_2026_01/776991821"/>
    <hyperlink ref="F371" r:id="rId17" display="https://podminky.urs.cz/item/CS_URS_2026_01/776201811"/>
    <hyperlink ref="F369" r:id="rId18" display="https://podminky.urs.cz/item/CS_URS_2026_01/776111311"/>
    <hyperlink ref="F366" r:id="rId19" display="https://podminky.urs.cz/item/CS_URS_2026_01/998775202"/>
    <hyperlink ref="F359" r:id="rId20" display="https://podminky.urs.cz/item/CS_URS_2026_01/775591926"/>
    <hyperlink ref="F357" r:id="rId21" display="https://podminky.urs.cz/item/CS_URS_2026_01/775591922"/>
    <hyperlink ref="F355" r:id="rId22" display="https://podminky.urs.cz/item/CS_URS_2026_01/775591921"/>
    <hyperlink ref="F353" r:id="rId23" display="https://podminky.urs.cz/item/CS_URS_2026_01/775591920"/>
    <hyperlink ref="F351" r:id="rId24" display="https://podminky.urs.cz/item/CS_URS_2026_01/775591919"/>
    <hyperlink ref="F348" r:id="rId25" display="https://podminky.urs.cz/item/CS_URS_2026_01/998771202"/>
    <hyperlink ref="F346" r:id="rId26" display="https://podminky.urs.cz/item/CS_URS_2026_01/771591115"/>
    <hyperlink ref="F344" r:id="rId27" display="https://podminky.urs.cz/item/CS_URS_2026_01/771591112"/>
    <hyperlink ref="F341" r:id="rId28" display="https://podminky.urs.cz/item/CS_URS_2026_01/771574414"/>
    <hyperlink ref="F338" r:id="rId29" display="https://podminky.urs.cz/item/CS_URS_2026_01/771474112"/>
    <hyperlink ref="F336" r:id="rId30" display="https://podminky.urs.cz/item/CS_URS_2026_01/771151013"/>
    <hyperlink ref="F334" r:id="rId31" display="https://podminky.urs.cz/item/CS_URS_2026_01/771111011"/>
    <hyperlink ref="F331" r:id="rId32" display="https://podminky.urs.cz/item/CS_URS_2026_01/998766202"/>
    <hyperlink ref="F320" r:id="rId33" display="https://podminky.urs.cz/item/CS_URS_2026_01/766811421"/>
    <hyperlink ref="F318" r:id="rId34" display="https://podminky.urs.cz/item/CS_URS_2026_01/725319111"/>
    <hyperlink ref="F316" r:id="rId35" display="https://podminky.urs.cz/item/CS_URS_2026_01/766811144"/>
    <hyperlink ref="F314" r:id="rId36" display="https://podminky.urs.cz/item/CS_URS_2026_01/766811223"/>
    <hyperlink ref="F312" r:id="rId37" display="https://podminky.urs.cz/item/CS_URS_2026_01/766811141"/>
    <hyperlink ref="F310" r:id="rId38" display="https://podminky.urs.cz/item/CS_URS_2026_01/766811222"/>
    <hyperlink ref="F308" r:id="rId39" display="https://podminky.urs.cz/item/CS_URS_2026_01/766811221"/>
    <hyperlink ref="F306" r:id="rId40" display="https://podminky.urs.cz/item/CS_URS_2026_01/766811213"/>
    <hyperlink ref="F304" r:id="rId41" display="https://podminky.urs.cz/item/CS_URS_2026_01/766811461"/>
    <hyperlink ref="F302" r:id="rId42" display="https://podminky.urs.cz/item/CS_URS_2026_01/766811412"/>
    <hyperlink ref="F300" r:id="rId43" display="https://podminky.urs.cz/item/CS_URS_2026_01/766811411"/>
    <hyperlink ref="F298" r:id="rId44" display="https://podminky.urs.cz/item/CS_URS_2026_01/766811351"/>
    <hyperlink ref="F296" r:id="rId45" display="https://podminky.urs.cz/item/CS_URS_2026_01/766811311"/>
    <hyperlink ref="F294" r:id="rId46" display="https://podminky.urs.cz/item/CS_URS_2026_01/766811152"/>
    <hyperlink ref="F292" r:id="rId47" display="https://podminky.urs.cz/item/CS_URS_2026_01/766811151"/>
    <hyperlink ref="F290" r:id="rId48" display="https://podminky.urs.cz/item/CS_URS_2026_01/766811115"/>
    <hyperlink ref="F285" r:id="rId49" display="https://podminky.urs.cz/item/CS_URS_2026_01/766694126"/>
    <hyperlink ref="F283" r:id="rId50" display="https://podminky.urs.cz/item/CS_URS_2026_01/766691812"/>
    <hyperlink ref="F279" r:id="rId51" display="https://podminky.urs.cz/item/CS_URS_2026_01/766660751"/>
    <hyperlink ref="F275" r:id="rId52" display="https://podminky.urs.cz/item/CS_URS_2026_01/766691914"/>
    <hyperlink ref="F272" r:id="rId53" display="https://podminky.urs.cz/item/CS_URS_2026_01/998763402"/>
    <hyperlink ref="F269" r:id="rId54" display="https://podminky.urs.cz/item/CS_URS_2026_01/763131451"/>
    <hyperlink ref="F266" r:id="rId55" display="https://podminky.urs.cz/item/CS_URS_2026_01/998751201"/>
    <hyperlink ref="F263" r:id="rId56" display="https://podminky.urs.cz/item/CS_URS_2026_01/751398012"/>
    <hyperlink ref="F259" r:id="rId57" display="https://podminky.urs.cz/item/CS_URS_2026_01/751377011"/>
    <hyperlink ref="F256" r:id="rId58" display="https://podminky.urs.cz/item/CS_URS_2026_01/998741202"/>
    <hyperlink ref="F254" r:id="rId59" display="https://podminky.urs.cz/item/CS_URS_2026_01/741850903"/>
    <hyperlink ref="F252" r:id="rId60" display="https://podminky.urs.cz/item/CS_URS_2026_01/741810001"/>
    <hyperlink ref="F248" r:id="rId61" display="https://podminky.urs.cz/item/CS_URS_2026_01/741372051"/>
    <hyperlink ref="F245" r:id="rId62" display="https://podminky.urs.cz/item/CS_URS_2026_01/741372077"/>
    <hyperlink ref="F243" r:id="rId63" display="https://podminky.urs.cz/item/CS_URS_2026_01/741371871"/>
    <hyperlink ref="F240" r:id="rId64" display="https://podminky.urs.cz/item/CS_URS_2026_01/741321002"/>
    <hyperlink ref="F237" r:id="rId65" display="https://podminky.urs.cz/item/CS_URS_2026_01/741320103"/>
    <hyperlink ref="F234" r:id="rId66" display="https://podminky.urs.cz/item/CS_URS_2026_01/741313041"/>
    <hyperlink ref="F232" r:id="rId67" display="https://podminky.urs.cz/item/CS_URS_2026_01/741315813"/>
    <hyperlink ref="F229" r:id="rId68" display="https://podminky.urs.cz/item/CS_URS_2026_01/741310001"/>
    <hyperlink ref="F227" r:id="rId69" display="https://podminky.urs.cz/item/CS_URS_2026_01/741311803"/>
    <hyperlink ref="F224" r:id="rId70" display="https://podminky.urs.cz/item/CS_URS_2026_01/741122031"/>
    <hyperlink ref="F221" r:id="rId71" display="https://podminky.urs.cz/item/CS_URS_2026_01/741122016"/>
    <hyperlink ref="F218" r:id="rId72" display="https://podminky.urs.cz/item/CS_URS_2026_01/741122015"/>
    <hyperlink ref="F214" r:id="rId73" display="https://podminky.urs.cz/item/CS_URS_2026_01/998735202"/>
    <hyperlink ref="F207" r:id="rId74" display="https://podminky.urs.cz/item/CS_URS_2026_01/733291101"/>
    <hyperlink ref="F204" r:id="rId75" display="https://podminky.urs.cz/item/CS_URS_2026_01/73322310R"/>
    <hyperlink ref="F199" r:id="rId76" display="https://podminky.urs.cz/item/CS_URS_2026_01/998725202"/>
    <hyperlink ref="F197" r:id="rId77" display="https://podminky.urs.cz/item/CS_URS_2026_01/725813112"/>
    <hyperlink ref="F195" r:id="rId78" display="https://podminky.urs.cz/item/CS_URS_2026_01/725813111"/>
    <hyperlink ref="F192" r:id="rId79" display="https://podminky.urs.cz/item/CS_URS_2026_01/725869218"/>
    <hyperlink ref="F189" r:id="rId80" display="https://podminky.urs.cz/item/CS_URS_2026_01/725841322"/>
    <hyperlink ref="F186" r:id="rId81" display="https://podminky.urs.cz/item/CS_URS_2026_01/725829111"/>
    <hyperlink ref="F184" r:id="rId82" display="https://podminky.urs.cz/item/CS_URS_2026_01/725822611"/>
    <hyperlink ref="F182" r:id="rId83" display="https://podminky.urs.cz/item/CS_URS_2026_01/725820802"/>
    <hyperlink ref="F180" r:id="rId84" display="https://podminky.urs.cz/item/CS_URS_2026_01/725820801"/>
    <hyperlink ref="F178" r:id="rId85" display="https://podminky.urs.cz/item/CS_URS_2026_01/725310823"/>
    <hyperlink ref="F175" r:id="rId86" display="https://podminky.urs.cz/item/CS_URS_2026_01/725244905"/>
    <hyperlink ref="F171" r:id="rId87" display="https://podminky.urs.cz/item/CS_URS_2026_01/725219101"/>
    <hyperlink ref="F169" r:id="rId88" display="https://podminky.urs.cz/item/CS_URS_2026_01/725210821"/>
    <hyperlink ref="F166" r:id="rId89" display="https://podminky.urs.cz/item/CS_URS_2026_01/725119131"/>
    <hyperlink ref="F163" r:id="rId90" display="https://podminky.urs.cz/item/CS_URS_2026_01/725119122"/>
    <hyperlink ref="F161" r:id="rId91" display="https://podminky.urs.cz/item/CS_URS_2026_01/725110814"/>
    <hyperlink ref="F158" r:id="rId92" display="https://podminky.urs.cz/item/CS_URS_2026_01/998722202"/>
    <hyperlink ref="F156" r:id="rId93" display="https://podminky.urs.cz/item/CS_URS_2026_01/722290246"/>
    <hyperlink ref="F154" r:id="rId94" display="https://podminky.urs.cz/item/CS_URS_2026_01/722290234"/>
    <hyperlink ref="F151" r:id="rId95" display="https://podminky.urs.cz/item/CS_URS_2026_01/742111101"/>
    <hyperlink ref="F148" r:id="rId96" display="https://podminky.urs.cz/item/CS_URS_2026_01/722176111"/>
    <hyperlink ref="F145" r:id="rId97" display="https://podminky.urs.cz/item/CS_URS_2026_01/998721202"/>
    <hyperlink ref="F143" r:id="rId98" display="https://podminky.urs.cz/item/CS_URS_2026_01/721290111"/>
    <hyperlink ref="F136" r:id="rId99" display="https://podminky.urs.cz/item/CS_URS_2026_01/642942111"/>
    <hyperlink ref="F134" r:id="rId100" display="https://podminky.urs.cz/item/CS_URS_2026_01/612321121"/>
    <hyperlink ref="F132" r:id="rId101" display="https://podminky.urs.cz/item/CS_URS_2026_01/612142001"/>
    <hyperlink ref="F130" r:id="rId102" display="https://podminky.urs.cz/item/CS_URS_2026_01/612131121"/>
    <hyperlink ref="F128" r:id="rId103" display="https://podminky.urs.cz/item/CS_URS_2026_01/611321121"/>
    <hyperlink ref="F126" r:id="rId104" display="https://podminky.urs.cz/item/CS_URS_2026_01/611142001"/>
    <hyperlink ref="F124" r:id="rId105" display="https://podminky.urs.cz/item/CS_URS_2026_01/611131121"/>
    <hyperlink ref="F122" r:id="rId106" display="https://podminky.urs.cz/item/CS_URS_2026_01/619991001"/>
    <hyperlink ref="F119" r:id="rId107" display="https://podminky.urs.cz/item/CS_URS_2026_01/998011003"/>
    <hyperlink ref="F117" r:id="rId108" display="https://podminky.urs.cz/item/CS_URS_2026_01/997013631"/>
    <hyperlink ref="F114" r:id="rId109" display="https://podminky.urs.cz/item/CS_URS_2026_01/997013509"/>
    <hyperlink ref="F112" r:id="rId110" display="https://podminky.urs.cz/item/CS_URS_2026_01/997013501"/>
    <hyperlink ref="F110" r:id="rId111" display="https://podminky.urs.cz/item/CS_URS_2026_01/997013153"/>
    <hyperlink ref="F107" r:id="rId112" display="https://podminky.urs.cz/item/CS_URS_2026_01/974031122"/>
    <hyperlink ref="F104" r:id="rId113" display="https://podminky.urs.cz/item/CS_URS_2026_01/767581803"/>
    <hyperlink ref="F102" r:id="rId114" display="https://podminky.urs.cz/item/CS_URS_2026_01/968072455"/>
    <hyperlink ref="F100" r:id="rId115" display="https://podminky.urs.cz/item/CS_URS_2026_01/962031133"/>
    <hyperlink ref="F98" r:id="rId116" display="https://podminky.urs.cz/item/CS_URS_2026_01/952901111"/>
    <hyperlink ref="F96" r:id="rId117" display="https://podminky.urs.cz/item/CS_URS_2026_01/949121812"/>
    <hyperlink ref="F94" r:id="rId118" display="https://podminky.urs.cz/item/CS_URS_2026_01/949121212"/>
    <hyperlink ref="F92" r:id="rId119" display="https://podminky.urs.cz/item/CS_URS_2026_01/949121112"/>
  </hyperlinks>
  <pageMargins left="0.39375" right="0.39375" top="0.39375" bottom="0.39375" header="0" footer="0"/>
  <pageSetup r:id="rId120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278" customWidth="1"/>
    <col min="2" max="2" width="0.94140625" style="278" customWidth="1"/>
    <col min="3" max="3" width="3.6289062" style="278" customWidth="1"/>
    <col min="4" max="4" width="4.1679688" style="278" customWidth="1"/>
    <col min="5" max="5" width="17.753906" style="278" customWidth="1"/>
    <col min="6" max="6" width="55.691406" style="278" customWidth="1"/>
    <col min="7" max="7" width="6.7226562" style="278" customWidth="1"/>
    <col min="8" max="9" width="14.660156" style="278" customWidth="1"/>
    <col min="10" max="11" width="20.714844" style="278" customWidth="1"/>
    <col min="12" max="12" width="7.9335938" style="278" customWidth="1"/>
    <col min="13" max="13" width="9.28125" style="278" hidden="1" customWidth="1"/>
    <col min="14" max="14" width="7.9335938" style="278" hidden="1" customWidth="1"/>
    <col min="15" max="20" width="12.105469" style="278" hidden="1" customWidth="1"/>
    <col min="21" max="21" width="13.988281" style="278" hidden="1" customWidth="1"/>
    <col min="22" max="22" width="10.625" style="278" customWidth="1"/>
    <col min="23" max="23" width="13.988281" style="278" customWidth="1"/>
    <col min="24" max="24" width="10.625" style="278" customWidth="1"/>
    <col min="25" max="25" width="12.9140625" style="278" customWidth="1"/>
    <col min="26" max="26" width="9.4140625" style="278" customWidth="1"/>
    <col min="27" max="27" width="94.83594" style="278" hidden="1" customWidth="1"/>
    <col min="28" max="28" width="13.988281" style="278" customWidth="1"/>
    <col min="29" max="29" width="9.4140625" style="278" customWidth="1"/>
    <col min="30" max="30" width="12.9140625" style="278" customWidth="1"/>
    <col min="31" max="31" width="13.988281" style="278" customWidth="1"/>
    <col min="32" max="43" width="9.144531" style="278"/>
    <col min="44" max="65" width="9.144531" style="278" hidden="1"/>
    <col min="66" max="16384" width="9.144531" style="278"/>
  </cols>
  <sheetData>
    <row r="1" ht="11.25" customHeight="1"/>
    <row r="2" ht="36.75" customHeight="1">
      <c r="L2" s="279" t="s">
        <v>5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278" t="s">
        <v>74</v>
      </c>
    </row>
    <row r="3" hidden="1" ht="6.95" customHeight="1">
      <c r="B3" s="280"/>
      <c r="C3" s="281"/>
      <c r="D3" s="281"/>
      <c r="E3" s="281"/>
      <c r="F3" s="281"/>
      <c r="G3" s="281"/>
      <c r="H3" s="281"/>
      <c r="I3" s="281"/>
      <c r="J3" s="281"/>
      <c r="K3" s="281"/>
      <c r="L3" s="282"/>
      <c r="AT3" s="278">
        <v>1</v>
      </c>
    </row>
    <row r="4" hidden="1" ht="24.95" customHeight="1">
      <c r="B4" s="282"/>
      <c r="D4" s="283" t="s">
        <v>75</v>
      </c>
      <c r="L4" s="282"/>
      <c r="AT4" s="278" t="b">
        <v>0</v>
      </c>
    </row>
    <row r="5" hidden="1" ht="6.95" customHeight="1">
      <c r="B5" s="282"/>
      <c r="L5" s="282"/>
    </row>
    <row r="6" hidden="1" ht="12" customHeight="1">
      <c r="B6" s="282"/>
      <c r="D6" s="284" t="s">
        <v>12</v>
      </c>
      <c r="L6" s="282"/>
    </row>
    <row r="7" hidden="1">
      <c r="B7" s="282"/>
      <c r="E7" s="285" t="s">
        <v>13</v>
      </c>
      <c r="F7" s="284"/>
      <c r="G7" s="284"/>
      <c r="H7" s="284"/>
      <c r="L7" s="282"/>
      <c r="AA7" s="285" t="str">
        <f>E7</f>
        <v>Oprava bytu č. 1 v objektu Bohdanečská 249, Vinoř</v>
      </c>
    </row>
    <row r="8" hidden="1">
      <c r="B8" s="282"/>
      <c r="D8" s="284" t="s">
        <v>76</v>
      </c>
      <c r="L8" s="282"/>
    </row>
    <row r="9" hidden="1" s="15" customFormat="1">
      <c r="B9" s="286"/>
      <c r="E9" s="287" t="s">
        <v>798</v>
      </c>
      <c r="F9" s="15"/>
      <c r="G9" s="15"/>
      <c r="H9" s="15"/>
      <c r="L9" s="286"/>
      <c r="AA9" s="288" t="str">
        <f>E9</f>
        <v>02 - VRN</v>
      </c>
    </row>
    <row r="10" hidden="1" s="15" customFormat="1">
      <c r="B10" s="286"/>
      <c r="L10" s="286"/>
    </row>
    <row r="11" hidden="1" s="15" customFormat="1">
      <c r="B11" s="286"/>
      <c r="D11" s="284" t="s">
        <v>14</v>
      </c>
      <c r="F11" s="289" t="s">
        <v>16</v>
      </c>
      <c r="I11" s="284" t="s">
        <v>15</v>
      </c>
      <c r="J11" s="290" t="s">
        <v>16</v>
      </c>
      <c r="L11" s="286"/>
    </row>
    <row r="12" hidden="1" s="15" customFormat="1">
      <c r="B12" s="286"/>
      <c r="D12" s="284" t="s">
        <v>17</v>
      </c>
      <c r="F12" s="291" t="s">
        <v>18</v>
      </c>
      <c r="I12" s="284" t="s">
        <v>19</v>
      </c>
      <c r="J12" s="292">
        <f>'Rekapitulace stavby'!AN8</f>
        <v>46133</v>
      </c>
      <c r="L12" s="286"/>
    </row>
    <row r="13" hidden="1" s="15" customFormat="1">
      <c r="B13" s="286"/>
      <c r="D13" s="293" t="s">
        <v>16</v>
      </c>
      <c r="E13" s="294"/>
      <c r="F13" s="295" t="s">
        <v>16</v>
      </c>
      <c r="I13" s="293" t="s">
        <v>16</v>
      </c>
      <c r="J13" s="295" t="s">
        <v>16</v>
      </c>
      <c r="L13" s="286"/>
    </row>
    <row r="14" hidden="1" s="15" customFormat="1">
      <c r="B14" s="286"/>
      <c r="D14" s="284" t="s">
        <v>20</v>
      </c>
      <c r="I14" s="284" t="s">
        <v>21</v>
      </c>
      <c r="J14" s="289" t="s">
        <v>22</v>
      </c>
      <c r="L14" s="286"/>
    </row>
    <row r="15" hidden="1" s="15" customFormat="1">
      <c r="B15" s="286"/>
      <c r="E15" s="289" t="s">
        <v>23</v>
      </c>
      <c r="F15" s="289"/>
      <c r="G15" s="289"/>
      <c r="H15" s="289"/>
      <c r="I15" s="284" t="s">
        <v>24</v>
      </c>
      <c r="J15" s="289" t="s">
        <v>25</v>
      </c>
      <c r="L15" s="286"/>
    </row>
    <row r="16" hidden="1" s="15" customFormat="1">
      <c r="B16" s="286"/>
      <c r="L16" s="286"/>
    </row>
    <row r="17" hidden="1" s="15" customFormat="1">
      <c r="B17" s="286"/>
      <c r="D17" s="284" t="s">
        <v>26</v>
      </c>
      <c r="I17" s="284" t="str">
        <f>I14</f>
        <v>IČ:</v>
      </c>
      <c r="J17" s="296" t="str">
        <f>'Rekapitulace stavby'!AN13</f>
        <v>Vyplň údaj</v>
      </c>
      <c r="L17" s="286"/>
    </row>
    <row r="18" hidden="1" s="15" customFormat="1">
      <c r="B18" s="286"/>
      <c r="E18" s="296" t="str">
        <f>'Rekapitulace stavby'!E14</f>
        <v>Vyplň údaj</v>
      </c>
      <c r="F18" s="290"/>
      <c r="G18" s="290"/>
      <c r="H18" s="290"/>
      <c r="I18" s="284" t="str">
        <f>I15</f>
        <v>DIČ:</v>
      </c>
      <c r="J18" s="296" t="str">
        <f>'Rekapitulace stavby'!AN14</f>
        <v>Vyplň údaj</v>
      </c>
      <c r="L18" s="286"/>
    </row>
    <row r="19" hidden="1" s="15" customFormat="1">
      <c r="B19" s="286"/>
      <c r="L19" s="286"/>
    </row>
    <row r="20" hidden="1" s="15" customFormat="1">
      <c r="B20" s="286"/>
      <c r="D20" s="284" t="s">
        <v>28</v>
      </c>
      <c r="I20" s="284" t="str">
        <f>I14</f>
        <v>IČ:</v>
      </c>
      <c r="J20" s="289" t="s">
        <v>16</v>
      </c>
      <c r="L20" s="286"/>
    </row>
    <row r="21" hidden="1" s="15" customFormat="1">
      <c r="B21" s="286"/>
      <c r="E21" s="289" t="s">
        <v>16</v>
      </c>
      <c r="F21" s="289"/>
      <c r="G21" s="289"/>
      <c r="H21" s="289"/>
      <c r="I21" s="284" t="str">
        <f>I15</f>
        <v>DIČ:</v>
      </c>
      <c r="J21" s="289" t="s">
        <v>16</v>
      </c>
      <c r="L21" s="286"/>
    </row>
    <row r="22" hidden="1" s="15" customFormat="1">
      <c r="B22" s="286"/>
      <c r="L22" s="286"/>
    </row>
    <row r="23" hidden="1" s="15" customFormat="1">
      <c r="B23" s="286"/>
      <c r="D23" s="284" t="s">
        <v>29</v>
      </c>
      <c r="I23" s="284" t="str">
        <f>I14</f>
        <v>IČ:</v>
      </c>
      <c r="J23" s="289" t="s">
        <v>16</v>
      </c>
      <c r="L23" s="286"/>
    </row>
    <row r="24" hidden="1" s="15" customFormat="1">
      <c r="B24" s="286"/>
      <c r="E24" s="289" t="s">
        <v>16</v>
      </c>
      <c r="F24" s="289"/>
      <c r="G24" s="289"/>
      <c r="H24" s="289"/>
      <c r="I24" s="284" t="str">
        <f>I15</f>
        <v>DIČ:</v>
      </c>
      <c r="J24" s="289" t="s">
        <v>16</v>
      </c>
      <c r="L24" s="286"/>
    </row>
    <row r="25" hidden="1" s="15" customFormat="1">
      <c r="B25" s="286"/>
      <c r="L25" s="286"/>
    </row>
    <row r="26" hidden="1" s="15" customFormat="1">
      <c r="B26" s="286"/>
      <c r="D26" s="284" t="s">
        <v>30</v>
      </c>
      <c r="L26" s="286"/>
    </row>
    <row r="27" hidden="1" s="16" customFormat="1">
      <c r="B27" s="297"/>
      <c r="E27" s="298"/>
      <c r="F27" s="298"/>
      <c r="G27" s="298"/>
      <c r="H27" s="298"/>
      <c r="L27" s="297"/>
      <c r="AA27" s="299">
        <f>E27</f>
        <v>0</v>
      </c>
    </row>
    <row r="28" hidden="1" s="15" customFormat="1">
      <c r="B28" s="286"/>
      <c r="L28" s="286"/>
    </row>
    <row r="29" hidden="1" s="15" customFormat="1" ht="6.95" customHeight="1">
      <c r="B29" s="286"/>
      <c r="D29" s="300"/>
      <c r="E29" s="300"/>
      <c r="F29" s="300"/>
      <c r="G29" s="300"/>
      <c r="H29" s="300"/>
      <c r="I29" s="300"/>
      <c r="J29" s="300"/>
      <c r="K29" s="300"/>
      <c r="L29" s="286"/>
    </row>
    <row r="30" hidden="1" s="15" customFormat="1" ht="25.35" customHeight="1">
      <c r="B30" s="286"/>
      <c r="D30" s="301" t="s">
        <v>31</v>
      </c>
      <c r="F30" s="302"/>
      <c r="J30" s="303">
        <f>ROUND(J88,2)</f>
        <v>0</v>
      </c>
      <c r="L30" s="286"/>
    </row>
    <row r="31" hidden="1" s="15" customFormat="1" ht="6.95" customHeight="1">
      <c r="B31" s="286"/>
      <c r="D31" s="300"/>
      <c r="E31" s="300"/>
      <c r="F31" s="304"/>
      <c r="G31" s="300"/>
      <c r="H31" s="300"/>
      <c r="I31" s="300"/>
      <c r="J31" s="304"/>
      <c r="K31" s="300"/>
      <c r="L31" s="286"/>
    </row>
    <row r="32" hidden="1" s="15" customFormat="1" ht="14.45" customHeight="1">
      <c r="B32" s="286"/>
      <c r="F32" s="305" t="s">
        <v>33</v>
      </c>
      <c r="I32" s="306" t="s">
        <v>32</v>
      </c>
      <c r="J32" s="305" t="s">
        <v>34</v>
      </c>
      <c r="L32" s="286"/>
    </row>
    <row r="33" hidden="1" s="15" customFormat="1" ht="14.45" customHeight="1">
      <c r="B33" s="286"/>
      <c r="D33" s="284" t="s">
        <v>35</v>
      </c>
      <c r="E33" s="284" t="s">
        <v>36</v>
      </c>
      <c r="F33" s="305">
        <f>SUM(BF88:BF100)</f>
        <v>0</v>
      </c>
      <c r="I33" s="307">
        <v>0.12</v>
      </c>
      <c r="J33" s="308">
        <f>ROUND(F33*I33,2)</f>
        <v>0</v>
      </c>
      <c r="L33" s="286"/>
    </row>
    <row r="34" hidden="1" s="15" customFormat="1" ht="14.45" customHeight="1">
      <c r="B34" s="286"/>
      <c r="D34" s="284"/>
      <c r="E34" s="284"/>
      <c r="F34" s="305"/>
      <c r="I34" s="307"/>
      <c r="J34" s="308"/>
      <c r="L34" s="286"/>
    </row>
    <row r="35" hidden="1" s="15" customFormat="1" ht="6.95" customHeight="1">
      <c r="B35" s="286"/>
      <c r="F35" s="302"/>
      <c r="J35" s="302"/>
      <c r="L35" s="286"/>
    </row>
    <row r="36" hidden="1" s="15" customFormat="1" ht="25.35" customHeight="1">
      <c r="B36" s="286"/>
      <c r="C36" s="309"/>
      <c r="D36" s="310" t="s">
        <v>37</v>
      </c>
      <c r="E36" s="311"/>
      <c r="F36" s="312"/>
      <c r="G36" s="313" t="s">
        <v>38</v>
      </c>
      <c r="H36" s="314" t="s">
        <v>39</v>
      </c>
      <c r="I36" s="311"/>
      <c r="J36" s="315">
        <f>SUM(J30:J34)</f>
        <v>0</v>
      </c>
      <c r="K36" s="316"/>
      <c r="L36" s="286"/>
    </row>
    <row r="37" hidden="1" s="15" customFormat="1" ht="14.45" customHeight="1">
      <c r="B37" s="286"/>
      <c r="L37" s="286"/>
    </row>
    <row r="38" hidden="1" ht="14.45" customHeight="1">
      <c r="B38" s="282"/>
      <c r="L38" s="282"/>
    </row>
    <row r="39" hidden="1" ht="14.45" customHeight="1">
      <c r="B39" s="282"/>
      <c r="L39" s="282"/>
    </row>
    <row r="40" hidden="1" ht="14.45" customHeight="1">
      <c r="B40" s="282"/>
      <c r="L40" s="282"/>
    </row>
    <row r="41" hidden="1" ht="14.45" customHeight="1">
      <c r="B41" s="282"/>
      <c r="L41" s="282"/>
    </row>
    <row r="42" hidden="1" ht="14.45" customHeight="1">
      <c r="B42" s="282"/>
      <c r="L42" s="282"/>
    </row>
    <row r="43" hidden="1" s="15" customFormat="1" ht="14.45" customHeight="1">
      <c r="B43" s="286"/>
      <c r="D43" s="317" t="str">
        <f>D20</f>
        <v>Projektant:</v>
      </c>
      <c r="E43" s="318"/>
      <c r="F43" s="318"/>
      <c r="G43" s="317" t="str">
        <f>D23</f>
        <v>Zpracovatel:</v>
      </c>
      <c r="H43" s="318"/>
      <c r="I43" s="318"/>
      <c r="J43" s="318"/>
      <c r="K43" s="318"/>
      <c r="L43" s="286"/>
    </row>
    <row r="44" hidden="1">
      <c r="B44" s="282"/>
      <c r="L44" s="282"/>
    </row>
    <row r="45" hidden="1">
      <c r="B45" s="282"/>
      <c r="L45" s="282"/>
    </row>
    <row r="46" hidden="1">
      <c r="B46" s="282"/>
      <c r="L46" s="282"/>
    </row>
    <row r="47" hidden="1">
      <c r="B47" s="282"/>
      <c r="L47" s="282"/>
    </row>
    <row r="48" hidden="1">
      <c r="B48" s="282"/>
      <c r="L48" s="282"/>
    </row>
    <row r="49" hidden="1">
      <c r="B49" s="282"/>
      <c r="L49" s="282"/>
    </row>
    <row r="50" hidden="1">
      <c r="B50" s="282"/>
      <c r="L50" s="282"/>
    </row>
    <row r="51" hidden="1">
      <c r="B51" s="282"/>
      <c r="L51" s="282"/>
    </row>
    <row r="52" hidden="1">
      <c r="B52" s="282"/>
      <c r="L52" s="282"/>
    </row>
    <row r="53" hidden="1">
      <c r="B53" s="282"/>
      <c r="L53" s="282"/>
    </row>
    <row r="54" hidden="1" s="15" customFormat="1">
      <c r="B54" s="286"/>
      <c r="D54" s="319" t="s">
        <v>40</v>
      </c>
      <c r="E54" s="320"/>
      <c r="F54" s="321" t="s">
        <v>41</v>
      </c>
      <c r="G54" s="319" t="str">
        <f>D54</f>
        <v>Datum a podpis:</v>
      </c>
      <c r="H54" s="320"/>
      <c r="I54" s="320"/>
      <c r="J54" s="322" t="str">
        <f>F54</f>
        <v>Razítko</v>
      </c>
      <c r="K54" s="320"/>
      <c r="L54" s="286"/>
    </row>
    <row r="55" hidden="1">
      <c r="B55" s="282"/>
      <c r="L55" s="282"/>
    </row>
    <row r="56" hidden="1">
      <c r="B56" s="282"/>
      <c r="L56" s="282"/>
    </row>
    <row r="57" hidden="1">
      <c r="B57" s="282"/>
      <c r="L57" s="282"/>
    </row>
    <row r="58" hidden="1" s="15" customFormat="1">
      <c r="B58" s="286"/>
      <c r="D58" s="317" t="str">
        <f>D14</f>
        <v>Zadavatel:</v>
      </c>
      <c r="E58" s="318"/>
      <c r="F58" s="318"/>
      <c r="G58" s="317" t="str">
        <f>D17</f>
        <v>Zhotovitel:</v>
      </c>
      <c r="H58" s="318"/>
      <c r="I58" s="318"/>
      <c r="J58" s="318"/>
      <c r="K58" s="318"/>
      <c r="L58" s="286"/>
    </row>
    <row r="59" hidden="1">
      <c r="B59" s="282"/>
      <c r="L59" s="282"/>
    </row>
    <row r="60" hidden="1">
      <c r="B60" s="282"/>
      <c r="L60" s="282"/>
    </row>
    <row r="61" hidden="1">
      <c r="B61" s="282"/>
      <c r="L61" s="282"/>
    </row>
    <row r="62" hidden="1">
      <c r="B62" s="282"/>
      <c r="L62" s="282"/>
    </row>
    <row r="63" hidden="1">
      <c r="B63" s="282"/>
      <c r="L63" s="282"/>
    </row>
    <row r="64" hidden="1">
      <c r="B64" s="282"/>
      <c r="L64" s="282"/>
    </row>
    <row r="65" hidden="1">
      <c r="B65" s="282"/>
      <c r="L65" s="282"/>
    </row>
    <row r="66" hidden="1">
      <c r="B66" s="282"/>
      <c r="L66" s="282"/>
    </row>
    <row r="67" hidden="1">
      <c r="B67" s="282"/>
      <c r="L67" s="282"/>
    </row>
    <row r="68" hidden="1">
      <c r="B68" s="282"/>
      <c r="L68" s="282"/>
    </row>
    <row r="69" hidden="1" s="15" customFormat="1">
      <c r="B69" s="286"/>
      <c r="D69" s="319" t="str">
        <f>D54</f>
        <v>Datum a podpis:</v>
      </c>
      <c r="E69" s="320"/>
      <c r="F69" s="321" t="str">
        <f>F54</f>
        <v>Razítko</v>
      </c>
      <c r="G69" s="319" t="str">
        <f>D54</f>
        <v>Datum a podpis:</v>
      </c>
      <c r="H69" s="320"/>
      <c r="I69" s="320"/>
      <c r="J69" s="322" t="str">
        <f>F54</f>
        <v>Razítko</v>
      </c>
      <c r="K69" s="320"/>
      <c r="L69" s="286"/>
    </row>
    <row r="70" hidden="1" s="15" customFormat="1" ht="14.45" customHeight="1">
      <c r="B70" s="323"/>
      <c r="C70" s="324"/>
      <c r="D70" s="324"/>
      <c r="E70" s="324"/>
      <c r="F70" s="324"/>
      <c r="G70" s="324"/>
      <c r="H70" s="324"/>
      <c r="I70" s="324"/>
      <c r="J70" s="324"/>
      <c r="K70" s="324"/>
      <c r="L70" s="286"/>
    </row>
    <row r="71" hidden="1" ht="11.25" customHeight="1">
      <c r="L71" s="325"/>
    </row>
    <row r="72" hidden="1" ht="11.25" customHeight="1">
      <c r="L72" s="325"/>
    </row>
    <row r="73" hidden="1" ht="11.25" customHeight="1">
      <c r="L73" s="325"/>
    </row>
    <row r="74" s="15" customFormat="1" ht="6.9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7"/>
      <c r="L74" s="286"/>
    </row>
    <row r="75" s="15" customFormat="1" ht="24.95" customHeight="1">
      <c r="B75" s="286"/>
      <c r="C75" s="283" t="s">
        <v>78</v>
      </c>
      <c r="L75" s="286"/>
      <c r="M75" s="328" t="s">
        <v>7</v>
      </c>
    </row>
    <row r="76" s="15" customFormat="1" ht="6.95" customHeight="1">
      <c r="B76" s="286"/>
      <c r="L76" s="286"/>
    </row>
    <row r="77" s="15" customFormat="1" ht="12" customHeight="1">
      <c r="B77" s="286"/>
      <c r="C77" s="284" t="str">
        <f>D6</f>
        <v>Stavba:</v>
      </c>
      <c r="L77" s="286"/>
    </row>
    <row r="78" s="15" customFormat="1" ht="16.5" customHeight="1">
      <c r="B78" s="286"/>
      <c r="E78" s="285" t="str">
        <f>IF(E7="","",E7)</f>
        <v>Oprava bytu č. 1 v objektu Bohdanečská 249, Vinoř</v>
      </c>
      <c r="F78" s="285"/>
      <c r="G78" s="285"/>
      <c r="H78" s="285"/>
      <c r="L78" s="286"/>
      <c r="AA78" s="285" t="str">
        <f>IF(AA7="","",AA7)</f>
        <v>Oprava bytu č. 1 v objektu Bohdanečská 249, Vinoř</v>
      </c>
    </row>
    <row r="79" ht="12" customHeight="1">
      <c r="B79" s="282"/>
      <c r="C79" s="284" t="str">
        <f>D8</f>
        <v>Objekt:</v>
      </c>
      <c r="L79" s="282"/>
    </row>
    <row r="80" s="15" customFormat="1" ht="16.5" customHeight="1">
      <c r="B80" s="286"/>
      <c r="E80" s="287" t="str">
        <f>E9</f>
        <v>02 - VRN</v>
      </c>
      <c r="F80" s="287"/>
      <c r="G80" s="287"/>
      <c r="H80" s="287"/>
      <c r="L80" s="286"/>
      <c r="AA80" s="288" t="str">
        <f>AA9</f>
        <v>02 - VRN</v>
      </c>
    </row>
    <row r="81" s="15" customFormat="1" ht="6.95" customHeight="1">
      <c r="B81" s="286"/>
      <c r="L81" s="286"/>
    </row>
    <row r="82" s="15" customFormat="1" ht="12" customHeight="1">
      <c r="B82" s="286"/>
      <c r="C82" s="284" t="str">
        <f>D12</f>
        <v>Místo:</v>
      </c>
      <c r="F82" s="289" t="str">
        <f>IF(F12="","",F12)</f>
        <v>Bohdanečská 249, 190 17 Praha-Vinoř</v>
      </c>
      <c r="I82" s="284" t="str">
        <f>I12</f>
        <v>Datum:</v>
      </c>
      <c r="J82" s="292">
        <f>J12</f>
        <v>46133</v>
      </c>
      <c r="L82" s="286"/>
    </row>
    <row r="83" s="15" customFormat="1" ht="6.95" customHeight="1">
      <c r="B83" s="286"/>
      <c r="L83" s="286"/>
    </row>
    <row r="84" s="15" customFormat="1">
      <c r="B84" s="286"/>
      <c r="C84" s="284" t="str">
        <f>D14</f>
        <v>Zadavatel:</v>
      </c>
      <c r="F84" s="289" t="str">
        <f>IF(E15="","",E15)</f>
        <v>Městská část Praha-Vinoř</v>
      </c>
      <c r="I84" s="284" t="str">
        <f>D20</f>
        <v>Projektant:</v>
      </c>
      <c r="J84" s="329" t="str">
        <f>IF(E21="","",E21)</f>
        <v/>
      </c>
      <c r="L84" s="286"/>
    </row>
    <row r="85" s="15" customFormat="1">
      <c r="B85" s="286"/>
      <c r="C85" s="284" t="str">
        <f>D17</f>
        <v>Zhotovitel:</v>
      </c>
      <c r="F85" s="289" t="str">
        <f>IF(E18="Vyplň údaj","",E18)</f>
        <v/>
      </c>
      <c r="I85" s="284" t="str">
        <f>D23</f>
        <v>Zpracovatel:</v>
      </c>
      <c r="J85" s="329" t="str">
        <f>IF(E24="","",E24)</f>
        <v/>
      </c>
      <c r="L85" s="286"/>
    </row>
    <row r="86" s="15" customFormat="1">
      <c r="B86" s="286"/>
      <c r="L86" s="286"/>
    </row>
    <row r="87" s="17" customFormat="1" ht="24">
      <c r="B87" s="330"/>
      <c r="C87" s="331" t="s">
        <v>79</v>
      </c>
      <c r="D87" s="332" t="s">
        <v>48</v>
      </c>
      <c r="E87" s="332" t="s">
        <v>43</v>
      </c>
      <c r="F87" s="332" t="s">
        <v>45</v>
      </c>
      <c r="G87" s="332" t="s">
        <v>80</v>
      </c>
      <c r="H87" s="332" t="s">
        <v>81</v>
      </c>
      <c r="I87" s="332" t="s">
        <v>82</v>
      </c>
      <c r="J87" s="333" t="s">
        <v>83</v>
      </c>
      <c r="K87" s="334" t="s">
        <v>84</v>
      </c>
      <c r="L87" s="335"/>
      <c r="M87" s="336" t="s">
        <v>16</v>
      </c>
      <c r="N87" s="337" t="s">
        <v>35</v>
      </c>
      <c r="O87" s="337" t="s">
        <v>85</v>
      </c>
      <c r="P87" s="337" t="s">
        <v>51</v>
      </c>
      <c r="Q87" s="337" t="s">
        <v>86</v>
      </c>
      <c r="R87" s="337" t="s">
        <v>87</v>
      </c>
      <c r="S87" s="337" t="s">
        <v>88</v>
      </c>
      <c r="T87" s="338" t="s">
        <v>89</v>
      </c>
    </row>
    <row r="88" s="15" customFormat="1" ht="15.75">
      <c r="B88" s="286"/>
      <c r="C88" s="339" t="s">
        <v>61</v>
      </c>
      <c r="J88" s="340">
        <f>J89</f>
        <v>0</v>
      </c>
      <c r="L88" s="286"/>
      <c r="M88" s="341"/>
      <c r="N88" s="342"/>
      <c r="O88" s="342"/>
      <c r="P88" s="343">
        <f>P89</f>
        <v>0</v>
      </c>
      <c r="Q88" s="342"/>
      <c r="R88" s="343">
        <f>R89</f>
        <v>0</v>
      </c>
      <c r="S88" s="342"/>
      <c r="T88" s="344">
        <f>T89</f>
        <v>0</v>
      </c>
      <c r="U88" s="345"/>
    </row>
    <row r="89" s="18" customFormat="1" ht="15.75">
      <c r="B89" s="346"/>
      <c r="C89" s="347"/>
      <c r="D89" s="348" t="s">
        <v>62</v>
      </c>
      <c r="E89" s="349" t="s">
        <v>73</v>
      </c>
      <c r="F89" s="18" t="s">
        <v>799</v>
      </c>
      <c r="G89" s="350"/>
      <c r="H89" s="351"/>
      <c r="I89" s="352"/>
      <c r="J89" s="352">
        <f>J90</f>
        <v>0</v>
      </c>
      <c r="L89" s="346"/>
      <c r="M89" s="353"/>
      <c r="N89" s="354"/>
      <c r="O89" s="355"/>
      <c r="P89" s="355">
        <f>P90</f>
        <v>0</v>
      </c>
      <c r="Q89" s="355"/>
      <c r="R89" s="355">
        <f>R90</f>
        <v>0</v>
      </c>
      <c r="S89" s="355"/>
      <c r="T89" s="356">
        <f>T90</f>
        <v>0</v>
      </c>
      <c r="U89" s="357"/>
      <c r="AR89" s="18">
        <v>5</v>
      </c>
      <c r="AT89" s="18" t="s">
        <v>62</v>
      </c>
      <c r="AU89" s="18">
        <v>0</v>
      </c>
      <c r="AY89" s="18" t="s">
        <v>92</v>
      </c>
      <c r="BJ89" s="18">
        <v>0</v>
      </c>
    </row>
    <row r="90" s="19" customFormat="1" ht="23.1" customHeight="1">
      <c r="B90" s="358"/>
      <c r="C90" s="359"/>
      <c r="D90" s="348" t="s">
        <v>62</v>
      </c>
      <c r="E90" s="360" t="s">
        <v>800</v>
      </c>
      <c r="F90" s="361" t="s">
        <v>801</v>
      </c>
      <c r="G90" s="362"/>
      <c r="H90" s="363"/>
      <c r="I90" s="364"/>
      <c r="J90" s="364">
        <f>J91 + J93 + J95 + J97 + J99</f>
        <v>0</v>
      </c>
      <c r="K90" s="361"/>
      <c r="L90" s="358"/>
      <c r="M90" s="365"/>
      <c r="N90" s="354"/>
      <c r="O90" s="355"/>
      <c r="P90" s="355">
        <f>P91 + P93 + P95 + P97 + P99</f>
        <v>0</v>
      </c>
      <c r="Q90" s="355"/>
      <c r="R90" s="355">
        <f>R91 + R93 + R95 + R97 + R99</f>
        <v>0</v>
      </c>
      <c r="S90" s="355"/>
      <c r="T90" s="356">
        <f>T91 + T93 + T95 + T97 + T99</f>
        <v>0</v>
      </c>
      <c r="U90" s="366"/>
      <c r="AR90" s="19">
        <v>5</v>
      </c>
      <c r="AT90" s="19" t="s">
        <v>62</v>
      </c>
      <c r="AU90" s="19">
        <v>1</v>
      </c>
      <c r="AY90" s="19" t="s">
        <v>92</v>
      </c>
      <c r="BJ90" s="19">
        <v>0</v>
      </c>
    </row>
    <row r="91" s="20" customFormat="1">
      <c r="B91" s="367"/>
      <c r="C91" s="368" t="s">
        <v>802</v>
      </c>
      <c r="D91" s="368" t="s">
        <v>96</v>
      </c>
      <c r="E91" s="369" t="s">
        <v>803</v>
      </c>
      <c r="F91" s="369" t="s">
        <v>804</v>
      </c>
      <c r="G91" s="370" t="s">
        <v>289</v>
      </c>
      <c r="H91" s="371">
        <v>1</v>
      </c>
      <c r="I91" s="372"/>
      <c r="J91" s="373">
        <f>ROUND(H91*I91,2)</f>
        <v>0</v>
      </c>
      <c r="K91" s="369" t="s">
        <v>100</v>
      </c>
      <c r="L91" s="367"/>
      <c r="M91" s="374"/>
      <c r="N91" s="375" t="s">
        <v>36</v>
      </c>
      <c r="O91" s="376"/>
      <c r="P91" s="376">
        <f>H91*O91</f>
        <v>0</v>
      </c>
      <c r="Q91" s="376">
        <v>0</v>
      </c>
      <c r="R91" s="376">
        <f>H91*Q91</f>
        <v>0</v>
      </c>
      <c r="S91" s="376">
        <v>0</v>
      </c>
      <c r="T91" s="377">
        <f>H91*S91</f>
        <v>0</v>
      </c>
      <c r="U91" s="378"/>
      <c r="AR91" s="20">
        <v>1024</v>
      </c>
      <c r="AT91" s="20" t="s">
        <v>96</v>
      </c>
      <c r="AU91" s="20">
        <v>2</v>
      </c>
      <c r="AY91" s="20" t="s">
        <v>92</v>
      </c>
      <c r="BE91" s="20">
        <f>IF(N91="základní",J91,0)</f>
        <v>0</v>
      </c>
      <c r="BF91" s="20">
        <f>IF(N91="snížená",J91,0)</f>
        <v>0</v>
      </c>
      <c r="BG91" s="20">
        <f>IF(N91="zákl. přenesená",J91,0)</f>
        <v>0</v>
      </c>
      <c r="BH91" s="20">
        <f>IF(N91="sníž. přenesená",J91,0)</f>
        <v>0</v>
      </c>
      <c r="BI91" s="20">
        <f>IF(N91="nulová",J91,0)</f>
        <v>0</v>
      </c>
      <c r="BJ91" s="20">
        <v>2</v>
      </c>
    </row>
    <row r="92" s="15" customFormat="1">
      <c r="A92" s="379"/>
      <c r="B92" s="380"/>
      <c r="C92" s="381"/>
      <c r="D92" s="382" t="s">
        <v>101</v>
      </c>
      <c r="E92" s="381"/>
      <c r="F92" s="240" t="s">
        <v>805</v>
      </c>
      <c r="G92" s="381"/>
      <c r="H92" s="381"/>
      <c r="I92" s="381"/>
      <c r="J92" s="381"/>
      <c r="K92" s="381"/>
      <c r="L92" s="383"/>
      <c r="M92" s="384"/>
      <c r="N92" s="385"/>
      <c r="O92" s="386"/>
      <c r="P92" s="386"/>
      <c r="Q92" s="386"/>
      <c r="R92" s="386"/>
      <c r="S92" s="386"/>
      <c r="T92" s="387"/>
      <c r="U92" s="379"/>
      <c r="V92" s="379"/>
      <c r="W92" s="379"/>
      <c r="X92" s="379"/>
      <c r="Y92" s="379"/>
      <c r="Z92" s="379"/>
      <c r="AA92" s="379"/>
      <c r="AB92" s="379"/>
      <c r="AC92" s="379"/>
      <c r="AD92" s="379"/>
      <c r="AE92" s="379"/>
      <c r="AT92" s="388" t="s">
        <v>101</v>
      </c>
      <c r="AU92" s="388">
        <v>0</v>
      </c>
      <c r="AY92" s="15" t="s">
        <v>92</v>
      </c>
      <c r="BJ92" s="15">
        <v>0</v>
      </c>
    </row>
    <row r="93" s="20" customFormat="1">
      <c r="B93" s="367"/>
      <c r="C93" s="368" t="s">
        <v>806</v>
      </c>
      <c r="D93" s="368" t="s">
        <v>96</v>
      </c>
      <c r="E93" s="369" t="s">
        <v>807</v>
      </c>
      <c r="F93" s="369" t="s">
        <v>808</v>
      </c>
      <c r="G93" s="370" t="s">
        <v>131</v>
      </c>
      <c r="H93" s="371">
        <v>1</v>
      </c>
      <c r="I93" s="372"/>
      <c r="J93" s="373">
        <f>ROUND(H93*I93,2)</f>
        <v>0</v>
      </c>
      <c r="K93" s="369" t="s">
        <v>100</v>
      </c>
      <c r="L93" s="367"/>
      <c r="M93" s="374"/>
      <c r="N93" s="375" t="s">
        <v>36</v>
      </c>
      <c r="O93" s="376"/>
      <c r="P93" s="376">
        <f>H93*O93</f>
        <v>0</v>
      </c>
      <c r="Q93" s="376">
        <v>0</v>
      </c>
      <c r="R93" s="376">
        <f>H93*Q93</f>
        <v>0</v>
      </c>
      <c r="S93" s="376">
        <v>0</v>
      </c>
      <c r="T93" s="377">
        <f>H93*S93</f>
        <v>0</v>
      </c>
      <c r="U93" s="378"/>
      <c r="AR93" s="20">
        <v>1024</v>
      </c>
      <c r="AT93" s="20" t="s">
        <v>96</v>
      </c>
      <c r="AU93" s="20">
        <v>2</v>
      </c>
      <c r="AY93" s="20" t="s">
        <v>92</v>
      </c>
      <c r="BE93" s="20">
        <f>IF(N93="základní",J93,0)</f>
        <v>0</v>
      </c>
      <c r="BF93" s="20">
        <f>IF(N93="snížená",J93,0)</f>
        <v>0</v>
      </c>
      <c r="BG93" s="20">
        <f>IF(N93="zákl. přenesená",J93,0)</f>
        <v>0</v>
      </c>
      <c r="BH93" s="20">
        <f>IF(N93="sníž. přenesená",J93,0)</f>
        <v>0</v>
      </c>
      <c r="BI93" s="20">
        <f>IF(N93="nulová",J93,0)</f>
        <v>0</v>
      </c>
      <c r="BJ93" s="20">
        <v>2</v>
      </c>
    </row>
    <row r="94" s="15" customFormat="1">
      <c r="A94" s="379"/>
      <c r="B94" s="380"/>
      <c r="C94" s="381"/>
      <c r="D94" s="382" t="s">
        <v>101</v>
      </c>
      <c r="E94" s="381"/>
      <c r="F94" s="240" t="s">
        <v>809</v>
      </c>
      <c r="G94" s="381"/>
      <c r="H94" s="381"/>
      <c r="I94" s="381"/>
      <c r="J94" s="381"/>
      <c r="K94" s="381"/>
      <c r="L94" s="383"/>
      <c r="M94" s="384"/>
      <c r="N94" s="385"/>
      <c r="O94" s="386"/>
      <c r="P94" s="386"/>
      <c r="Q94" s="386"/>
      <c r="R94" s="386"/>
      <c r="S94" s="386"/>
      <c r="T94" s="387"/>
      <c r="U94" s="379"/>
      <c r="V94" s="379"/>
      <c r="W94" s="379"/>
      <c r="X94" s="379"/>
      <c r="Y94" s="379"/>
      <c r="Z94" s="379"/>
      <c r="AA94" s="379"/>
      <c r="AB94" s="379"/>
      <c r="AC94" s="379"/>
      <c r="AD94" s="379"/>
      <c r="AE94" s="379"/>
      <c r="AT94" s="388" t="s">
        <v>101</v>
      </c>
      <c r="AU94" s="388">
        <v>0</v>
      </c>
      <c r="AY94" s="15" t="s">
        <v>92</v>
      </c>
      <c r="BJ94" s="15">
        <v>0</v>
      </c>
    </row>
    <row r="95" s="20" customFormat="1">
      <c r="B95" s="367"/>
      <c r="C95" s="368" t="s">
        <v>810</v>
      </c>
      <c r="D95" s="368" t="s">
        <v>96</v>
      </c>
      <c r="E95" s="369" t="s">
        <v>811</v>
      </c>
      <c r="F95" s="369" t="s">
        <v>812</v>
      </c>
      <c r="G95" s="370" t="s">
        <v>131</v>
      </c>
      <c r="H95" s="371">
        <v>1</v>
      </c>
      <c r="I95" s="372"/>
      <c r="J95" s="373">
        <f>ROUND(H95*I95,2)</f>
        <v>0</v>
      </c>
      <c r="K95" s="369" t="s">
        <v>100</v>
      </c>
      <c r="L95" s="367"/>
      <c r="M95" s="374"/>
      <c r="N95" s="375" t="s">
        <v>36</v>
      </c>
      <c r="O95" s="376"/>
      <c r="P95" s="376">
        <f>H95*O95</f>
        <v>0</v>
      </c>
      <c r="Q95" s="376">
        <v>0</v>
      </c>
      <c r="R95" s="376">
        <f>H95*Q95</f>
        <v>0</v>
      </c>
      <c r="S95" s="376">
        <v>0</v>
      </c>
      <c r="T95" s="377">
        <f>H95*S95</f>
        <v>0</v>
      </c>
      <c r="U95" s="378"/>
      <c r="AR95" s="20">
        <v>1024</v>
      </c>
      <c r="AT95" s="20" t="s">
        <v>96</v>
      </c>
      <c r="AU95" s="20">
        <v>2</v>
      </c>
      <c r="AY95" s="20" t="s">
        <v>92</v>
      </c>
      <c r="BE95" s="20">
        <f>IF(N95="základní",J95,0)</f>
        <v>0</v>
      </c>
      <c r="BF95" s="20">
        <f>IF(N95="snížená",J95,0)</f>
        <v>0</v>
      </c>
      <c r="BG95" s="20">
        <f>IF(N95="zákl. přenesená",J95,0)</f>
        <v>0</v>
      </c>
      <c r="BH95" s="20">
        <f>IF(N95="sníž. přenesená",J95,0)</f>
        <v>0</v>
      </c>
      <c r="BI95" s="20">
        <f>IF(N95="nulová",J95,0)</f>
        <v>0</v>
      </c>
      <c r="BJ95" s="20">
        <v>2</v>
      </c>
    </row>
    <row r="96" s="15" customFormat="1">
      <c r="A96" s="379"/>
      <c r="B96" s="380"/>
      <c r="C96" s="381"/>
      <c r="D96" s="382" t="s">
        <v>101</v>
      </c>
      <c r="E96" s="381"/>
      <c r="F96" s="240" t="s">
        <v>813</v>
      </c>
      <c r="G96" s="381"/>
      <c r="H96" s="381"/>
      <c r="I96" s="381"/>
      <c r="J96" s="381"/>
      <c r="K96" s="381"/>
      <c r="L96" s="383"/>
      <c r="M96" s="384"/>
      <c r="N96" s="385"/>
      <c r="O96" s="386"/>
      <c r="P96" s="386"/>
      <c r="Q96" s="386"/>
      <c r="R96" s="386"/>
      <c r="S96" s="386"/>
      <c r="T96" s="387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T96" s="388" t="s">
        <v>101</v>
      </c>
      <c r="AU96" s="388">
        <v>0</v>
      </c>
      <c r="AY96" s="15" t="s">
        <v>92</v>
      </c>
      <c r="BJ96" s="15">
        <v>0</v>
      </c>
    </row>
    <row r="97" s="20" customFormat="1">
      <c r="B97" s="367"/>
      <c r="C97" s="368" t="s">
        <v>814</v>
      </c>
      <c r="D97" s="368" t="s">
        <v>96</v>
      </c>
      <c r="E97" s="369" t="s">
        <v>815</v>
      </c>
      <c r="F97" s="369" t="s">
        <v>816</v>
      </c>
      <c r="G97" s="370" t="s">
        <v>131</v>
      </c>
      <c r="H97" s="371">
        <v>1</v>
      </c>
      <c r="I97" s="372"/>
      <c r="J97" s="373">
        <f>ROUND(H97*I97,2)</f>
        <v>0</v>
      </c>
      <c r="K97" s="369" t="s">
        <v>100</v>
      </c>
      <c r="L97" s="367"/>
      <c r="M97" s="374"/>
      <c r="N97" s="375" t="s">
        <v>36</v>
      </c>
      <c r="O97" s="376"/>
      <c r="P97" s="376">
        <f>H97*O97</f>
        <v>0</v>
      </c>
      <c r="Q97" s="376">
        <v>0</v>
      </c>
      <c r="R97" s="376">
        <f>H97*Q97</f>
        <v>0</v>
      </c>
      <c r="S97" s="376">
        <v>0</v>
      </c>
      <c r="T97" s="377">
        <f>H97*S97</f>
        <v>0</v>
      </c>
      <c r="U97" s="378"/>
      <c r="AR97" s="20">
        <v>1024</v>
      </c>
      <c r="AT97" s="20" t="s">
        <v>96</v>
      </c>
      <c r="AU97" s="20">
        <v>2</v>
      </c>
      <c r="AY97" s="20" t="s">
        <v>92</v>
      </c>
      <c r="BE97" s="20">
        <f>IF(N97="základní",J97,0)</f>
        <v>0</v>
      </c>
      <c r="BF97" s="20">
        <f>IF(N97="snížená",J97,0)</f>
        <v>0</v>
      </c>
      <c r="BG97" s="20">
        <f>IF(N97="zákl. přenesená",J97,0)</f>
        <v>0</v>
      </c>
      <c r="BH97" s="20">
        <f>IF(N97="sníž. přenesená",J97,0)</f>
        <v>0</v>
      </c>
      <c r="BI97" s="20">
        <f>IF(N97="nulová",J97,0)</f>
        <v>0</v>
      </c>
      <c r="BJ97" s="20">
        <v>2</v>
      </c>
    </row>
    <row r="98" s="15" customFormat="1">
      <c r="A98" s="379"/>
      <c r="B98" s="380"/>
      <c r="C98" s="381"/>
      <c r="D98" s="382" t="s">
        <v>101</v>
      </c>
      <c r="E98" s="381"/>
      <c r="F98" s="240" t="s">
        <v>817</v>
      </c>
      <c r="G98" s="381"/>
      <c r="H98" s="381"/>
      <c r="I98" s="381"/>
      <c r="J98" s="381"/>
      <c r="K98" s="381"/>
      <c r="L98" s="383"/>
      <c r="M98" s="384"/>
      <c r="N98" s="385"/>
      <c r="O98" s="386"/>
      <c r="P98" s="386"/>
      <c r="Q98" s="386"/>
      <c r="R98" s="386"/>
      <c r="S98" s="386"/>
      <c r="T98" s="387"/>
      <c r="U98" s="379"/>
      <c r="V98" s="379"/>
      <c r="W98" s="379"/>
      <c r="X98" s="379"/>
      <c r="Y98" s="379"/>
      <c r="Z98" s="379"/>
      <c r="AA98" s="379"/>
      <c r="AB98" s="379"/>
      <c r="AC98" s="379"/>
      <c r="AD98" s="379"/>
      <c r="AE98" s="379"/>
      <c r="AT98" s="388" t="s">
        <v>101</v>
      </c>
      <c r="AU98" s="388">
        <v>0</v>
      </c>
      <c r="AY98" s="15" t="s">
        <v>92</v>
      </c>
      <c r="BJ98" s="15">
        <v>0</v>
      </c>
    </row>
    <row r="99" s="20" customFormat="1">
      <c r="B99" s="367"/>
      <c r="C99" s="368" t="s">
        <v>818</v>
      </c>
      <c r="D99" s="368" t="s">
        <v>96</v>
      </c>
      <c r="E99" s="369" t="s">
        <v>819</v>
      </c>
      <c r="F99" s="369" t="s">
        <v>820</v>
      </c>
      <c r="G99" s="370" t="s">
        <v>131</v>
      </c>
      <c r="H99" s="371">
        <v>1</v>
      </c>
      <c r="I99" s="372"/>
      <c r="J99" s="373">
        <f>ROUND(H99*I99,2)</f>
        <v>0</v>
      </c>
      <c r="K99" s="369" t="s">
        <v>100</v>
      </c>
      <c r="L99" s="367"/>
      <c r="M99" s="374"/>
      <c r="N99" s="375" t="s">
        <v>36</v>
      </c>
      <c r="O99" s="376"/>
      <c r="P99" s="376">
        <f>H99*O99</f>
        <v>0</v>
      </c>
      <c r="Q99" s="376">
        <v>0</v>
      </c>
      <c r="R99" s="376">
        <f>H99*Q99</f>
        <v>0</v>
      </c>
      <c r="S99" s="376">
        <v>0</v>
      </c>
      <c r="T99" s="377">
        <f>H99*S99</f>
        <v>0</v>
      </c>
      <c r="U99" s="378"/>
      <c r="AR99" s="20">
        <v>1024</v>
      </c>
      <c r="AT99" s="20" t="s">
        <v>96</v>
      </c>
      <c r="AU99" s="20">
        <v>2</v>
      </c>
      <c r="AY99" s="20" t="s">
        <v>92</v>
      </c>
      <c r="BE99" s="20">
        <f>IF(N99="základní",J99,0)</f>
        <v>0</v>
      </c>
      <c r="BF99" s="20">
        <f>IF(N99="snížená",J99,0)</f>
        <v>0</v>
      </c>
      <c r="BG99" s="20">
        <f>IF(N99="zákl. přenesená",J99,0)</f>
        <v>0</v>
      </c>
      <c r="BH99" s="20">
        <f>IF(N99="sníž. přenesená",J99,0)</f>
        <v>0</v>
      </c>
      <c r="BI99" s="20">
        <f>IF(N99="nulová",J99,0)</f>
        <v>0</v>
      </c>
      <c r="BJ99" s="20">
        <v>2</v>
      </c>
    </row>
    <row r="100" s="15" customFormat="1">
      <c r="A100" s="379"/>
      <c r="B100" s="380"/>
      <c r="C100" s="381"/>
      <c r="D100" s="382" t="s">
        <v>101</v>
      </c>
      <c r="E100" s="381"/>
      <c r="F100" s="240" t="s">
        <v>821</v>
      </c>
      <c r="G100" s="381"/>
      <c r="H100" s="381"/>
      <c r="I100" s="381"/>
      <c r="J100" s="381"/>
      <c r="K100" s="381"/>
      <c r="L100" s="383"/>
      <c r="M100" s="384"/>
      <c r="N100" s="385"/>
      <c r="O100" s="386"/>
      <c r="P100" s="386"/>
      <c r="Q100" s="386"/>
      <c r="R100" s="386"/>
      <c r="S100" s="386"/>
      <c r="T100" s="387"/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T100" s="388" t="s">
        <v>101</v>
      </c>
      <c r="AU100" s="388">
        <v>0</v>
      </c>
      <c r="AY100" s="15" t="s">
        <v>92</v>
      </c>
      <c r="BJ100" s="15">
        <v>0</v>
      </c>
    </row>
    <row r="101" s="21" customFormat="1" ht="14.45" customHeight="1">
      <c r="B101" s="389"/>
      <c r="C101" s="390"/>
      <c r="D101" s="390"/>
      <c r="E101" s="391"/>
      <c r="F101" s="392"/>
      <c r="G101" s="393"/>
      <c r="H101" s="394"/>
      <c r="I101" s="395"/>
      <c r="J101" s="395"/>
      <c r="K101" s="396"/>
      <c r="L101" s="389"/>
      <c r="M101" s="397"/>
      <c r="N101" s="396"/>
      <c r="O101" s="398"/>
      <c r="P101" s="398"/>
      <c r="Q101" s="398"/>
      <c r="R101" s="398"/>
      <c r="S101" s="398"/>
      <c r="T101" s="399"/>
      <c r="U101" s="400"/>
    </row>
    <row r="102" s="15" customFormat="1">
      <c r="B102" s="323"/>
      <c r="C102" s="324"/>
      <c r="D102" s="324"/>
      <c r="E102" s="324"/>
      <c r="F102" s="324"/>
      <c r="G102" s="324"/>
      <c r="H102" s="324"/>
      <c r="I102" s="324"/>
      <c r="J102" s="324"/>
      <c r="K102" s="324"/>
      <c r="L102" s="286"/>
      <c r="M102" s="401"/>
      <c r="N102" s="401"/>
      <c r="O102" s="401"/>
      <c r="P102" s="401"/>
      <c r="Q102" s="401"/>
      <c r="R102" s="401"/>
      <c r="S102" s="401"/>
      <c r="T102" s="401"/>
    </row>
  </sheetData>
  <sheetProtection sheet="1" formatColumns="0" formatRows="0" objects="1" scenarios="1" spinCount="100000" saltValue="s0vIvm5gtGzR2+pSWCYiG4Ol9BMTH6/ghaKTvqYa0mNedt59q19PAweDDUcRoejbb6wmk/0JVkkj/d8ko+E0oA==" hashValue="fzuJBHgQpuxs35McIbY8TnAlBxwikrdSVBprqf7TyK4mO6fP+z2D5ofzoVaTOLSx1Q5M1z8lu+7+f8tGg4ixDA==" algorithmName="SHA-512" password="CC35"/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100" r:id="rId1" display="https://podminky.urs.cz/item/CS_URS_2026_01/094103000"/>
    <hyperlink ref="F98" r:id="rId2" display="https://podminky.urs.cz/item/CS_URS_2026_01/071002000"/>
    <hyperlink ref="F96" r:id="rId3" display="https://podminky.urs.cz/item/CS_URS_2026_01/045303000"/>
    <hyperlink ref="F94" r:id="rId4" display="https://podminky.urs.cz/item/CS_URS_2026_01/045203000"/>
    <hyperlink ref="F92" r:id="rId5" display="https://podminky.urs.cz/item/CS_URS_2026_01/030001000"/>
  </hyperlinks>
  <pageMargins left="0.39375" right="0.39375" top="0.39375" bottom="0.39375" header="0" footer="0"/>
  <pageSetup r:id="rId6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2"/>
  </sheetViews>
  <sheetFormatPr defaultRowHeight="15"/>
  <cols>
    <col min="1" max="1" width="6.1875" customWidth="1"/>
    <col min="2" max="2" width="1.6132812" customWidth="1"/>
    <col min="3" max="4" width="4.9765625" customWidth="1"/>
    <col min="5" max="5" width="11.566406" customWidth="1"/>
    <col min="6" max="6" width="9.144531" customWidth="1"/>
    <col min="7" max="7" width="4.9765625" customWidth="1"/>
    <col min="8" max="8" width="77.88672" customWidth="1"/>
    <col min="9" max="10" width="20.042969" customWidth="1"/>
    <col min="11" max="11" width="1.6132812" customWidth="1"/>
  </cols>
  <sheetData>
    <row r="1" ht="37.5" customHeight="1"/>
    <row r="2" ht="7.5" customHeight="1">
      <c r="B2" s="402"/>
      <c r="C2" s="403"/>
      <c r="D2" s="403"/>
      <c r="E2" s="403"/>
      <c r="F2" s="403"/>
      <c r="G2" s="403"/>
      <c r="H2" s="403"/>
      <c r="I2" s="403"/>
      <c r="J2" s="403"/>
      <c r="K2" s="404"/>
    </row>
    <row r="3" s="22" customFormat="1" ht="45" customHeight="1">
      <c r="B3" s="405"/>
      <c r="C3" s="406" t="s">
        <v>822</v>
      </c>
      <c r="D3" s="406"/>
      <c r="E3" s="406"/>
      <c r="F3" s="406"/>
      <c r="G3" s="406"/>
      <c r="H3" s="406"/>
      <c r="I3" s="406"/>
      <c r="J3" s="406"/>
      <c r="K3" s="407"/>
    </row>
    <row r="4" ht="25.5" customHeight="1">
      <c r="B4" s="408"/>
      <c r="C4" s="409" t="s">
        <v>823</v>
      </c>
      <c r="D4" s="409"/>
      <c r="E4" s="409"/>
      <c r="F4" s="409"/>
      <c r="G4" s="409"/>
      <c r="H4" s="409"/>
      <c r="I4" s="409"/>
      <c r="J4" s="409"/>
      <c r="K4" s="410"/>
    </row>
    <row r="5" ht="5.25" customHeight="1">
      <c r="B5" s="408"/>
      <c r="C5" s="411"/>
      <c r="D5" s="411"/>
      <c r="E5" s="411"/>
      <c r="F5" s="411"/>
      <c r="G5" s="411"/>
      <c r="H5" s="411"/>
      <c r="I5" s="411"/>
      <c r="J5" s="411"/>
      <c r="K5" s="410"/>
    </row>
    <row r="6" ht="15" customHeight="1">
      <c r="B6" s="408"/>
      <c r="C6" s="412" t="s">
        <v>824</v>
      </c>
      <c r="D6" s="412"/>
      <c r="E6" s="412"/>
      <c r="F6" s="412"/>
      <c r="G6" s="412"/>
      <c r="H6" s="412"/>
      <c r="I6" s="412"/>
      <c r="J6" s="412"/>
      <c r="K6" s="410"/>
    </row>
    <row r="7" ht="15" customHeight="1">
      <c r="B7" s="413"/>
      <c r="C7" s="412" t="s">
        <v>825</v>
      </c>
      <c r="D7" s="412"/>
      <c r="E7" s="412"/>
      <c r="F7" s="412"/>
      <c r="G7" s="412"/>
      <c r="H7" s="412"/>
      <c r="I7" s="412"/>
      <c r="J7" s="412"/>
      <c r="K7" s="410"/>
    </row>
    <row r="8" ht="12.75" customHeight="1">
      <c r="B8" s="413"/>
      <c r="C8" s="412"/>
      <c r="D8" s="412"/>
      <c r="E8" s="412"/>
      <c r="F8" s="412"/>
      <c r="G8" s="412"/>
      <c r="H8" s="412"/>
      <c r="I8" s="412"/>
      <c r="J8" s="412"/>
      <c r="K8" s="410"/>
    </row>
    <row r="9" ht="15" customHeight="1">
      <c r="B9" s="413"/>
      <c r="C9" s="412" t="s">
        <v>826</v>
      </c>
      <c r="D9" s="412"/>
      <c r="E9" s="412"/>
      <c r="F9" s="412"/>
      <c r="G9" s="412"/>
      <c r="H9" s="412"/>
      <c r="I9" s="412"/>
      <c r="J9" s="412"/>
      <c r="K9" s="410"/>
    </row>
    <row r="10" ht="15" customHeight="1">
      <c r="B10" s="413"/>
      <c r="C10" s="412"/>
      <c r="D10" s="412" t="s">
        <v>827</v>
      </c>
      <c r="E10" s="412"/>
      <c r="F10" s="412"/>
      <c r="G10" s="412"/>
      <c r="H10" s="412"/>
      <c r="I10" s="412"/>
      <c r="J10" s="412"/>
      <c r="K10" s="410"/>
    </row>
    <row r="11" ht="15" customHeight="1">
      <c r="B11" s="413"/>
      <c r="C11" s="414"/>
      <c r="D11" s="412" t="s">
        <v>828</v>
      </c>
      <c r="E11" s="412"/>
      <c r="F11" s="412"/>
      <c r="G11" s="412"/>
      <c r="H11" s="412"/>
      <c r="I11" s="412"/>
      <c r="J11" s="412"/>
      <c r="K11" s="410"/>
    </row>
    <row r="12" ht="15" customHeight="1">
      <c r="B12" s="413"/>
      <c r="C12" s="414"/>
      <c r="D12" s="412"/>
      <c r="E12" s="412"/>
      <c r="F12" s="412"/>
      <c r="G12" s="412"/>
      <c r="H12" s="412"/>
      <c r="I12" s="412"/>
      <c r="J12" s="412"/>
      <c r="K12" s="410"/>
    </row>
    <row r="13" ht="15" customHeight="1">
      <c r="B13" s="413"/>
      <c r="C13" s="414"/>
      <c r="D13" s="415" t="s">
        <v>829</v>
      </c>
      <c r="E13" s="412"/>
      <c r="F13" s="412"/>
      <c r="G13" s="412"/>
      <c r="H13" s="412"/>
      <c r="I13" s="412"/>
      <c r="J13" s="412"/>
      <c r="K13" s="410"/>
    </row>
    <row r="14" ht="12.75" customHeight="1">
      <c r="B14" s="413"/>
      <c r="C14" s="414"/>
      <c r="D14" s="414"/>
      <c r="E14" s="414"/>
      <c r="F14" s="414"/>
      <c r="G14" s="414"/>
      <c r="H14" s="414"/>
      <c r="I14" s="414"/>
      <c r="J14" s="414"/>
      <c r="K14" s="410"/>
    </row>
    <row r="15" ht="15" customHeight="1">
      <c r="B15" s="413"/>
      <c r="C15" s="414"/>
      <c r="D15" s="412" t="s">
        <v>830</v>
      </c>
      <c r="E15" s="412"/>
      <c r="F15" s="412"/>
      <c r="G15" s="412"/>
      <c r="H15" s="412"/>
      <c r="I15" s="412"/>
      <c r="J15" s="412"/>
      <c r="K15" s="410"/>
    </row>
    <row r="16" ht="15" customHeight="1">
      <c r="B16" s="413"/>
      <c r="C16" s="414"/>
      <c r="D16" s="412" t="s">
        <v>831</v>
      </c>
      <c r="E16" s="412"/>
      <c r="F16" s="412"/>
      <c r="G16" s="412"/>
      <c r="H16" s="412"/>
      <c r="I16" s="412"/>
      <c r="J16" s="412"/>
      <c r="K16" s="410"/>
    </row>
    <row r="17" ht="15" customHeight="1">
      <c r="B17" s="413"/>
      <c r="C17" s="414"/>
      <c r="D17" s="412" t="s">
        <v>832</v>
      </c>
      <c r="E17" s="412"/>
      <c r="F17" s="412"/>
      <c r="G17" s="412"/>
      <c r="H17" s="412"/>
      <c r="I17" s="412"/>
      <c r="J17" s="412"/>
      <c r="K17" s="410"/>
    </row>
    <row r="18" ht="15" customHeight="1">
      <c r="B18" s="413"/>
      <c r="C18" s="414"/>
      <c r="D18" s="414"/>
      <c r="E18" s="416" t="s">
        <v>70</v>
      </c>
      <c r="F18" s="412" t="s">
        <v>833</v>
      </c>
      <c r="G18" s="412"/>
      <c r="H18" s="412"/>
      <c r="I18" s="412"/>
      <c r="J18" s="412"/>
      <c r="K18" s="410"/>
    </row>
    <row r="19" ht="15" customHeight="1">
      <c r="B19" s="413"/>
      <c r="C19" s="414"/>
      <c r="D19" s="414"/>
      <c r="E19" s="416" t="s">
        <v>834</v>
      </c>
      <c r="F19" s="412" t="s">
        <v>835</v>
      </c>
      <c r="G19" s="412"/>
      <c r="H19" s="412"/>
      <c r="I19" s="412"/>
      <c r="J19" s="412"/>
      <c r="K19" s="410"/>
    </row>
    <row r="20" ht="15" customHeight="1">
      <c r="B20" s="413"/>
      <c r="C20" s="414"/>
      <c r="D20" s="414"/>
      <c r="E20" s="416" t="s">
        <v>836</v>
      </c>
      <c r="F20" s="412" t="s">
        <v>837</v>
      </c>
      <c r="G20" s="412"/>
      <c r="H20" s="412"/>
      <c r="I20" s="412"/>
      <c r="J20" s="412"/>
      <c r="K20" s="410"/>
    </row>
    <row r="21" ht="15" customHeight="1">
      <c r="B21" s="413"/>
      <c r="C21" s="414"/>
      <c r="D21" s="414"/>
      <c r="E21" s="416" t="s">
        <v>838</v>
      </c>
      <c r="F21" s="412" t="s">
        <v>839</v>
      </c>
      <c r="G21" s="412"/>
      <c r="H21" s="412"/>
      <c r="I21" s="412"/>
      <c r="J21" s="412"/>
      <c r="K21" s="410"/>
    </row>
    <row r="22" ht="15" customHeight="1">
      <c r="B22" s="413"/>
      <c r="C22" s="414"/>
      <c r="D22" s="414"/>
      <c r="E22" s="416" t="s">
        <v>840</v>
      </c>
      <c r="F22" s="412" t="s">
        <v>841</v>
      </c>
      <c r="G22" s="412"/>
      <c r="H22" s="412"/>
      <c r="I22" s="412"/>
      <c r="J22" s="412"/>
      <c r="K22" s="410"/>
    </row>
    <row r="23" ht="15" customHeight="1">
      <c r="B23" s="413"/>
      <c r="C23" s="414"/>
      <c r="D23" s="414"/>
      <c r="E23" s="416" t="s">
        <v>842</v>
      </c>
      <c r="F23" s="412" t="s">
        <v>843</v>
      </c>
      <c r="G23" s="412"/>
      <c r="H23" s="412"/>
      <c r="I23" s="412"/>
      <c r="J23" s="412"/>
      <c r="K23" s="410"/>
    </row>
    <row r="24" ht="12.75" customHeight="1">
      <c r="B24" s="413"/>
      <c r="C24" s="414"/>
      <c r="D24" s="414"/>
      <c r="E24" s="414"/>
      <c r="F24" s="414"/>
      <c r="G24" s="414"/>
      <c r="H24" s="414"/>
      <c r="I24" s="414"/>
      <c r="J24" s="414"/>
      <c r="K24" s="410"/>
    </row>
    <row r="25" ht="15" customHeight="1">
      <c r="B25" s="413"/>
      <c r="C25" s="412" t="s">
        <v>844</v>
      </c>
      <c r="D25" s="412"/>
      <c r="E25" s="412"/>
      <c r="F25" s="412"/>
      <c r="G25" s="412"/>
      <c r="H25" s="412"/>
      <c r="I25" s="412"/>
      <c r="J25" s="412"/>
      <c r="K25" s="410"/>
    </row>
    <row r="26" ht="15" customHeight="1">
      <c r="B26" s="413"/>
      <c r="C26" s="412" t="s">
        <v>845</v>
      </c>
      <c r="D26" s="412"/>
      <c r="E26" s="412"/>
      <c r="F26" s="412"/>
      <c r="G26" s="412"/>
      <c r="H26" s="412"/>
      <c r="I26" s="412"/>
      <c r="J26" s="412"/>
      <c r="K26" s="410"/>
    </row>
    <row r="27" ht="15" customHeight="1">
      <c r="B27" s="413"/>
      <c r="C27" s="412"/>
      <c r="D27" s="412" t="s">
        <v>846</v>
      </c>
      <c r="E27" s="412"/>
      <c r="F27" s="412"/>
      <c r="G27" s="412"/>
      <c r="H27" s="412"/>
      <c r="I27" s="412"/>
      <c r="J27" s="412"/>
      <c r="K27" s="410"/>
    </row>
    <row r="28" ht="15" customHeight="1">
      <c r="B28" s="413"/>
      <c r="C28" s="414"/>
      <c r="D28" s="412" t="s">
        <v>847</v>
      </c>
      <c r="E28" s="412"/>
      <c r="F28" s="412"/>
      <c r="G28" s="412"/>
      <c r="H28" s="412"/>
      <c r="I28" s="412"/>
      <c r="J28" s="412"/>
      <c r="K28" s="410"/>
    </row>
    <row r="29" ht="12.75" customHeight="1">
      <c r="B29" s="413"/>
      <c r="C29" s="414"/>
      <c r="D29" s="414"/>
      <c r="E29" s="414"/>
      <c r="F29" s="414"/>
      <c r="G29" s="414"/>
      <c r="H29" s="414"/>
      <c r="I29" s="414"/>
      <c r="J29" s="414"/>
      <c r="K29" s="410"/>
    </row>
    <row r="30" ht="15" customHeight="1">
      <c r="B30" s="413"/>
      <c r="C30" s="414"/>
      <c r="D30" s="412" t="s">
        <v>848</v>
      </c>
      <c r="E30" s="412"/>
      <c r="F30" s="412"/>
      <c r="G30" s="412"/>
      <c r="H30" s="412"/>
      <c r="I30" s="412"/>
      <c r="J30" s="412"/>
      <c r="K30" s="410"/>
    </row>
    <row r="31" ht="15" customHeight="1">
      <c r="B31" s="413"/>
      <c r="C31" s="414"/>
      <c r="D31" s="412" t="s">
        <v>849</v>
      </c>
      <c r="E31" s="412"/>
      <c r="F31" s="412"/>
      <c r="G31" s="412"/>
      <c r="H31" s="412"/>
      <c r="I31" s="412"/>
      <c r="J31" s="412"/>
      <c r="K31" s="410"/>
    </row>
    <row r="32" ht="12.75" customHeight="1">
      <c r="B32" s="413"/>
      <c r="C32" s="414"/>
      <c r="D32" s="414"/>
      <c r="E32" s="414"/>
      <c r="F32" s="414"/>
      <c r="G32" s="414"/>
      <c r="H32" s="414"/>
      <c r="I32" s="414"/>
      <c r="J32" s="414"/>
      <c r="K32" s="410"/>
    </row>
    <row r="33" ht="15" customHeight="1">
      <c r="B33" s="413"/>
      <c r="C33" s="414"/>
      <c r="D33" s="412" t="s">
        <v>850</v>
      </c>
      <c r="E33" s="412"/>
      <c r="F33" s="412"/>
      <c r="G33" s="412"/>
      <c r="H33" s="412"/>
      <c r="I33" s="412"/>
      <c r="J33" s="412"/>
      <c r="K33" s="410"/>
    </row>
    <row r="34" ht="15" customHeight="1">
      <c r="B34" s="413"/>
      <c r="C34" s="414"/>
      <c r="D34" s="412" t="s">
        <v>851</v>
      </c>
      <c r="E34" s="412"/>
      <c r="F34" s="412"/>
      <c r="G34" s="412"/>
      <c r="H34" s="412"/>
      <c r="I34" s="412"/>
      <c r="J34" s="412"/>
      <c r="K34" s="410"/>
    </row>
    <row r="35" ht="15" customHeight="1">
      <c r="B35" s="413"/>
      <c r="C35" s="414"/>
      <c r="D35" s="412" t="s">
        <v>852</v>
      </c>
      <c r="E35" s="412"/>
      <c r="F35" s="412"/>
      <c r="G35" s="412"/>
      <c r="H35" s="412"/>
      <c r="I35" s="412"/>
      <c r="J35" s="412"/>
      <c r="K35" s="410"/>
    </row>
    <row r="36" ht="15" customHeight="1">
      <c r="B36" s="413"/>
      <c r="C36" s="414"/>
      <c r="D36" s="412"/>
      <c r="E36" s="415" t="s">
        <v>79</v>
      </c>
      <c r="F36" s="412"/>
      <c r="G36" s="412" t="s">
        <v>853</v>
      </c>
      <c r="H36" s="412"/>
      <c r="I36" s="412"/>
      <c r="J36" s="412"/>
      <c r="K36" s="410"/>
    </row>
    <row r="37" ht="30.75" customHeight="1">
      <c r="B37" s="413"/>
      <c r="C37" s="414"/>
      <c r="D37" s="412"/>
      <c r="E37" s="415" t="s">
        <v>854</v>
      </c>
      <c r="F37" s="412"/>
      <c r="G37" s="412" t="s">
        <v>855</v>
      </c>
      <c r="H37" s="412"/>
      <c r="I37" s="412"/>
      <c r="J37" s="412"/>
      <c r="K37" s="410"/>
    </row>
    <row r="38" ht="15" customHeight="1">
      <c r="B38" s="413"/>
      <c r="C38" s="414"/>
      <c r="D38" s="412"/>
      <c r="E38" s="415" t="s">
        <v>43</v>
      </c>
      <c r="F38" s="412"/>
      <c r="G38" s="412" t="s">
        <v>856</v>
      </c>
      <c r="H38" s="412"/>
      <c r="I38" s="412"/>
      <c r="J38" s="412"/>
      <c r="K38" s="410"/>
    </row>
    <row r="39" ht="15" customHeight="1">
      <c r="B39" s="413"/>
      <c r="C39" s="414"/>
      <c r="D39" s="412"/>
      <c r="E39" s="415" t="s">
        <v>45</v>
      </c>
      <c r="F39" s="412"/>
      <c r="G39" s="412" t="s">
        <v>857</v>
      </c>
      <c r="H39" s="412"/>
      <c r="I39" s="412"/>
      <c r="J39" s="412"/>
      <c r="K39" s="410"/>
    </row>
    <row r="40" ht="15" customHeight="1">
      <c r="B40" s="413"/>
      <c r="C40" s="414"/>
      <c r="D40" s="412"/>
      <c r="E40" s="415" t="s">
        <v>80</v>
      </c>
      <c r="F40" s="412"/>
      <c r="G40" s="412" t="s">
        <v>858</v>
      </c>
      <c r="H40" s="412"/>
      <c r="I40" s="412"/>
      <c r="J40" s="412"/>
      <c r="K40" s="410"/>
    </row>
    <row r="41" ht="15" customHeight="1">
      <c r="B41" s="413"/>
      <c r="C41" s="414"/>
      <c r="D41" s="412"/>
      <c r="E41" s="415" t="s">
        <v>81</v>
      </c>
      <c r="F41" s="412"/>
      <c r="G41" s="412" t="s">
        <v>859</v>
      </c>
      <c r="H41" s="412"/>
      <c r="I41" s="412"/>
      <c r="J41" s="412"/>
      <c r="K41" s="410"/>
    </row>
    <row r="42" ht="15" customHeight="1">
      <c r="B42" s="413"/>
      <c r="C42" s="414"/>
      <c r="D42" s="412"/>
      <c r="E42" s="415" t="s">
        <v>860</v>
      </c>
      <c r="F42" s="412"/>
      <c r="G42" s="412" t="s">
        <v>861</v>
      </c>
      <c r="H42" s="412"/>
      <c r="I42" s="412"/>
      <c r="J42" s="412"/>
      <c r="K42" s="410"/>
    </row>
    <row r="43" ht="15" customHeight="1">
      <c r="B43" s="413"/>
      <c r="C43" s="414"/>
      <c r="D43" s="412"/>
      <c r="E43" s="415"/>
      <c r="F43" s="412"/>
      <c r="G43" s="412" t="s">
        <v>862</v>
      </c>
      <c r="H43" s="412"/>
      <c r="I43" s="412"/>
      <c r="J43" s="412"/>
      <c r="K43" s="410"/>
    </row>
    <row r="44" ht="15" customHeight="1">
      <c r="B44" s="413"/>
      <c r="C44" s="414"/>
      <c r="D44" s="412"/>
      <c r="E44" s="415" t="s">
        <v>863</v>
      </c>
      <c r="F44" s="412"/>
      <c r="G44" s="412" t="s">
        <v>864</v>
      </c>
      <c r="H44" s="412"/>
      <c r="I44" s="412"/>
      <c r="J44" s="412"/>
      <c r="K44" s="410"/>
    </row>
    <row r="45" ht="15" customHeight="1">
      <c r="B45" s="413"/>
      <c r="C45" s="414"/>
      <c r="D45" s="412"/>
      <c r="E45" s="415" t="s">
        <v>84</v>
      </c>
      <c r="F45" s="412"/>
      <c r="G45" s="412" t="s">
        <v>865</v>
      </c>
      <c r="H45" s="412"/>
      <c r="I45" s="412"/>
      <c r="J45" s="412"/>
      <c r="K45" s="410"/>
    </row>
    <row r="46" ht="12.75" customHeight="1">
      <c r="B46" s="413"/>
      <c r="C46" s="414"/>
      <c r="D46" s="412"/>
      <c r="E46" s="412"/>
      <c r="F46" s="412"/>
      <c r="G46" s="412"/>
      <c r="H46" s="412"/>
      <c r="I46" s="412"/>
      <c r="J46" s="412"/>
      <c r="K46" s="410"/>
    </row>
    <row r="47" ht="15" customHeight="1">
      <c r="B47" s="413"/>
      <c r="C47" s="414"/>
      <c r="D47" s="412" t="s">
        <v>866</v>
      </c>
      <c r="E47" s="412"/>
      <c r="F47" s="412"/>
      <c r="G47" s="412"/>
      <c r="H47" s="412"/>
      <c r="I47" s="412"/>
      <c r="J47" s="412"/>
      <c r="K47" s="410"/>
    </row>
    <row r="48" ht="15" customHeight="1">
      <c r="B48" s="413"/>
      <c r="C48" s="414"/>
      <c r="D48" s="414"/>
      <c r="E48" s="412" t="s">
        <v>867</v>
      </c>
      <c r="F48" s="412"/>
      <c r="G48" s="412"/>
      <c r="H48" s="412"/>
      <c r="I48" s="412"/>
      <c r="J48" s="412"/>
      <c r="K48" s="410"/>
    </row>
    <row r="49" ht="15" customHeight="1">
      <c r="B49" s="413"/>
      <c r="C49" s="414"/>
      <c r="D49" s="414"/>
      <c r="E49" s="412" t="s">
        <v>868</v>
      </c>
      <c r="F49" s="412"/>
      <c r="G49" s="412"/>
      <c r="H49" s="412"/>
      <c r="I49" s="412"/>
      <c r="J49" s="412"/>
      <c r="K49" s="410"/>
    </row>
    <row r="50" ht="15" customHeight="1">
      <c r="B50" s="413"/>
      <c r="C50" s="414"/>
      <c r="D50" s="414"/>
      <c r="E50" s="412" t="s">
        <v>869</v>
      </c>
      <c r="F50" s="412"/>
      <c r="G50" s="412"/>
      <c r="H50" s="412"/>
      <c r="I50" s="412"/>
      <c r="J50" s="412"/>
      <c r="K50" s="410"/>
    </row>
    <row r="51" ht="15" customHeight="1">
      <c r="B51" s="413"/>
      <c r="C51" s="414"/>
      <c r="D51" s="412" t="s">
        <v>870</v>
      </c>
      <c r="E51" s="412"/>
      <c r="F51" s="412"/>
      <c r="G51" s="412"/>
      <c r="H51" s="412"/>
      <c r="I51" s="412"/>
      <c r="J51" s="412"/>
      <c r="K51" s="410"/>
    </row>
    <row r="52" ht="25.5" customHeight="1">
      <c r="B52" s="408"/>
      <c r="C52" s="409" t="s">
        <v>871</v>
      </c>
      <c r="D52" s="409"/>
      <c r="E52" s="409"/>
      <c r="F52" s="409"/>
      <c r="G52" s="409"/>
      <c r="H52" s="409"/>
      <c r="I52" s="409"/>
      <c r="J52" s="409"/>
      <c r="K52" s="410"/>
    </row>
    <row r="53" ht="5.25" customHeight="1">
      <c r="B53" s="408"/>
      <c r="C53" s="411"/>
      <c r="D53" s="411"/>
      <c r="E53" s="411"/>
      <c r="F53" s="411"/>
      <c r="G53" s="411"/>
      <c r="H53" s="411"/>
      <c r="I53" s="411"/>
      <c r="J53" s="411"/>
      <c r="K53" s="410"/>
    </row>
    <row r="54" ht="15" customHeight="1">
      <c r="B54" s="408"/>
      <c r="C54" s="412" t="s">
        <v>872</v>
      </c>
      <c r="D54" s="412"/>
      <c r="E54" s="412"/>
      <c r="F54" s="412"/>
      <c r="G54" s="412"/>
      <c r="H54" s="412"/>
      <c r="I54" s="412"/>
      <c r="J54" s="412"/>
      <c r="K54" s="410"/>
    </row>
    <row r="55" ht="15" customHeight="1">
      <c r="B55" s="408"/>
      <c r="C55" s="412" t="s">
        <v>873</v>
      </c>
      <c r="D55" s="412"/>
      <c r="E55" s="412"/>
      <c r="F55" s="412"/>
      <c r="G55" s="412"/>
      <c r="H55" s="412"/>
      <c r="I55" s="412"/>
      <c r="J55" s="412"/>
      <c r="K55" s="410"/>
    </row>
    <row r="56" ht="12.75" customHeight="1">
      <c r="B56" s="408"/>
      <c r="C56" s="412"/>
      <c r="D56" s="412"/>
      <c r="E56" s="412"/>
      <c r="F56" s="412"/>
      <c r="G56" s="412"/>
      <c r="H56" s="412"/>
      <c r="I56" s="412"/>
      <c r="J56" s="412"/>
      <c r="K56" s="410"/>
    </row>
    <row r="57" ht="15" customHeight="1">
      <c r="B57" s="408"/>
      <c r="C57" s="412" t="s">
        <v>874</v>
      </c>
      <c r="D57" s="412"/>
      <c r="E57" s="412"/>
      <c r="F57" s="412"/>
      <c r="G57" s="412"/>
      <c r="H57" s="412"/>
      <c r="I57" s="412"/>
      <c r="J57" s="412"/>
      <c r="K57" s="410"/>
    </row>
    <row r="58" ht="15" customHeight="1">
      <c r="B58" s="408"/>
      <c r="C58" s="414"/>
      <c r="D58" s="412" t="s">
        <v>875</v>
      </c>
      <c r="E58" s="412"/>
      <c r="F58" s="412"/>
      <c r="G58" s="412"/>
      <c r="H58" s="412"/>
      <c r="I58" s="412"/>
      <c r="J58" s="412"/>
      <c r="K58" s="410"/>
    </row>
    <row r="59" ht="15" customHeight="1">
      <c r="B59" s="408"/>
      <c r="C59" s="414"/>
      <c r="D59" s="412" t="s">
        <v>876</v>
      </c>
      <c r="E59" s="412"/>
      <c r="F59" s="412"/>
      <c r="G59" s="412"/>
      <c r="H59" s="412"/>
      <c r="I59" s="412"/>
      <c r="J59" s="412"/>
      <c r="K59" s="410"/>
    </row>
    <row r="60" ht="15" customHeight="1">
      <c r="B60" s="408"/>
      <c r="C60" s="414"/>
      <c r="D60" s="412" t="s">
        <v>877</v>
      </c>
      <c r="E60" s="412"/>
      <c r="F60" s="412"/>
      <c r="G60" s="412"/>
      <c r="H60" s="412"/>
      <c r="I60" s="412"/>
      <c r="J60" s="412"/>
      <c r="K60" s="410"/>
    </row>
    <row r="61" ht="15" customHeight="1">
      <c r="B61" s="408"/>
      <c r="C61" s="414"/>
      <c r="D61" s="412" t="s">
        <v>878</v>
      </c>
      <c r="E61" s="412"/>
      <c r="F61" s="412"/>
      <c r="G61" s="412"/>
      <c r="H61" s="412"/>
      <c r="I61" s="412"/>
      <c r="J61" s="412"/>
      <c r="K61" s="410"/>
    </row>
    <row r="62" ht="15" customHeight="1">
      <c r="B62" s="408"/>
      <c r="C62" s="414"/>
      <c r="D62" s="417" t="s">
        <v>879</v>
      </c>
      <c r="E62" s="417"/>
      <c r="F62" s="417"/>
      <c r="G62" s="417"/>
      <c r="H62" s="417"/>
      <c r="I62" s="417"/>
      <c r="J62" s="417"/>
      <c r="K62" s="410"/>
    </row>
    <row r="63" ht="15" customHeight="1">
      <c r="B63" s="408"/>
      <c r="C63" s="414"/>
      <c r="D63" s="412" t="s">
        <v>880</v>
      </c>
      <c r="E63" s="412"/>
      <c r="F63" s="412"/>
      <c r="G63" s="412"/>
      <c r="H63" s="412"/>
      <c r="I63" s="412"/>
      <c r="J63" s="412"/>
      <c r="K63" s="410"/>
    </row>
    <row r="64" ht="12.75" customHeight="1">
      <c r="B64" s="408"/>
      <c r="C64" s="414"/>
      <c r="D64" s="414"/>
      <c r="E64" s="418"/>
      <c r="F64" s="414"/>
      <c r="G64" s="414"/>
      <c r="H64" s="414"/>
      <c r="I64" s="414"/>
      <c r="J64" s="414"/>
      <c r="K64" s="410"/>
    </row>
    <row r="65" ht="15" customHeight="1">
      <c r="B65" s="408"/>
      <c r="C65" s="414"/>
      <c r="D65" s="412" t="s">
        <v>881</v>
      </c>
      <c r="E65" s="412"/>
      <c r="F65" s="412"/>
      <c r="G65" s="412"/>
      <c r="H65" s="412"/>
      <c r="I65" s="412"/>
      <c r="J65" s="412"/>
      <c r="K65" s="410"/>
    </row>
    <row r="66" ht="15" customHeight="1">
      <c r="B66" s="408"/>
      <c r="C66" s="414"/>
      <c r="D66" s="417" t="s">
        <v>882</v>
      </c>
      <c r="E66" s="417"/>
      <c r="F66" s="417"/>
      <c r="G66" s="417"/>
      <c r="H66" s="417"/>
      <c r="I66" s="417"/>
      <c r="J66" s="417"/>
      <c r="K66" s="410"/>
    </row>
    <row r="67" ht="15" customHeight="1">
      <c r="B67" s="408"/>
      <c r="C67" s="414"/>
      <c r="D67" s="412" t="s">
        <v>883</v>
      </c>
      <c r="E67" s="412"/>
      <c r="F67" s="412"/>
      <c r="G67" s="412"/>
      <c r="H67" s="412"/>
      <c r="I67" s="412"/>
      <c r="J67" s="412"/>
      <c r="K67" s="410"/>
    </row>
    <row r="68" ht="15" customHeight="1">
      <c r="B68" s="408"/>
      <c r="C68" s="414"/>
      <c r="D68" s="412" t="s">
        <v>884</v>
      </c>
      <c r="E68" s="412"/>
      <c r="F68" s="412"/>
      <c r="G68" s="412"/>
      <c r="H68" s="412"/>
      <c r="I68" s="412"/>
      <c r="J68" s="412"/>
      <c r="K68" s="410"/>
    </row>
    <row r="69" ht="15" customHeight="1">
      <c r="B69" s="408"/>
      <c r="C69" s="414"/>
      <c r="D69" s="412" t="s">
        <v>885</v>
      </c>
      <c r="E69" s="412"/>
      <c r="F69" s="412"/>
      <c r="G69" s="412"/>
      <c r="H69" s="412"/>
      <c r="I69" s="412"/>
      <c r="J69" s="412"/>
      <c r="K69" s="410"/>
    </row>
    <row r="70" ht="15" customHeight="1">
      <c r="B70" s="408"/>
      <c r="C70" s="414"/>
      <c r="D70" s="412" t="s">
        <v>886</v>
      </c>
      <c r="E70" s="412"/>
      <c r="F70" s="412"/>
      <c r="G70" s="412"/>
      <c r="H70" s="412"/>
      <c r="I70" s="412"/>
      <c r="J70" s="412"/>
      <c r="K70" s="410"/>
    </row>
    <row r="71" ht="12.75" customHeight="1">
      <c r="B71" s="419"/>
      <c r="C71" s="420"/>
      <c r="D71" s="420"/>
      <c r="E71" s="420"/>
      <c r="F71" s="420"/>
      <c r="G71" s="420"/>
      <c r="H71" s="420"/>
      <c r="I71" s="420"/>
      <c r="J71" s="420"/>
      <c r="K71" s="421"/>
    </row>
    <row r="72" ht="18.75" customHeight="1">
      <c r="B72" s="422"/>
      <c r="C72" s="422"/>
      <c r="D72" s="422"/>
      <c r="E72" s="422"/>
      <c r="F72" s="422"/>
      <c r="G72" s="422"/>
      <c r="H72" s="422"/>
      <c r="I72" s="422"/>
      <c r="J72" s="422"/>
      <c r="K72" s="423"/>
    </row>
    <row r="73" ht="18.75" customHeight="1">
      <c r="B73" s="423"/>
      <c r="C73" s="423"/>
      <c r="D73" s="423"/>
      <c r="E73" s="423"/>
      <c r="F73" s="423"/>
      <c r="G73" s="423"/>
      <c r="H73" s="423"/>
      <c r="I73" s="423"/>
      <c r="J73" s="423"/>
      <c r="K73" s="423"/>
    </row>
    <row r="74" ht="7.5" customHeight="1">
      <c r="B74" s="424"/>
      <c r="C74" s="425"/>
      <c r="D74" s="425"/>
      <c r="E74" s="425"/>
      <c r="F74" s="425"/>
      <c r="G74" s="425"/>
      <c r="H74" s="425"/>
      <c r="I74" s="425"/>
      <c r="J74" s="425"/>
      <c r="K74" s="426"/>
    </row>
    <row r="75" ht="45" customHeight="1">
      <c r="B75" s="427"/>
      <c r="C75" s="428" t="s">
        <v>887</v>
      </c>
      <c r="D75" s="428"/>
      <c r="E75" s="428"/>
      <c r="F75" s="428"/>
      <c r="G75" s="428"/>
      <c r="H75" s="428"/>
      <c r="I75" s="428"/>
      <c r="J75" s="428"/>
      <c r="K75" s="429"/>
    </row>
    <row r="76" ht="17.25" customHeight="1">
      <c r="B76" s="427"/>
      <c r="C76" s="430" t="s">
        <v>888</v>
      </c>
      <c r="D76" s="430"/>
      <c r="E76" s="430"/>
      <c r="F76" s="430" t="s">
        <v>889</v>
      </c>
      <c r="G76" s="431"/>
      <c r="H76" s="430" t="s">
        <v>45</v>
      </c>
      <c r="I76" s="430" t="s">
        <v>48</v>
      </c>
      <c r="J76" s="430" t="s">
        <v>890</v>
      </c>
      <c r="K76" s="429"/>
    </row>
    <row r="77" ht="17.25" customHeight="1">
      <c r="B77" s="427"/>
      <c r="C77" s="432" t="s">
        <v>891</v>
      </c>
      <c r="D77" s="432"/>
      <c r="E77" s="432"/>
      <c r="F77" s="433" t="s">
        <v>892</v>
      </c>
      <c r="G77" s="434"/>
      <c r="H77" s="432"/>
      <c r="I77" s="432"/>
      <c r="J77" s="432" t="s">
        <v>893</v>
      </c>
      <c r="K77" s="429"/>
    </row>
    <row r="78" ht="5.25" customHeight="1">
      <c r="B78" s="427"/>
      <c r="C78" s="435"/>
      <c r="D78" s="435"/>
      <c r="E78" s="435"/>
      <c r="F78" s="435"/>
      <c r="G78" s="436"/>
      <c r="H78" s="435"/>
      <c r="I78" s="435"/>
      <c r="J78" s="435"/>
      <c r="K78" s="429"/>
    </row>
    <row r="79" ht="15" customHeight="1">
      <c r="B79" s="427"/>
      <c r="C79" s="415" t="s">
        <v>43</v>
      </c>
      <c r="D79" s="437"/>
      <c r="E79" s="437"/>
      <c r="F79" s="438" t="s">
        <v>894</v>
      </c>
      <c r="G79" s="439"/>
      <c r="H79" s="415" t="s">
        <v>895</v>
      </c>
      <c r="I79" s="415" t="s">
        <v>896</v>
      </c>
      <c r="J79" s="415">
        <v>20</v>
      </c>
      <c r="K79" s="429"/>
    </row>
    <row r="80" ht="15" customHeight="1">
      <c r="B80" s="427"/>
      <c r="C80" s="415" t="s">
        <v>897</v>
      </c>
      <c r="D80" s="415"/>
      <c r="E80" s="415"/>
      <c r="F80" s="438" t="s">
        <v>894</v>
      </c>
      <c r="G80" s="439"/>
      <c r="H80" s="415" t="s">
        <v>898</v>
      </c>
      <c r="I80" s="415" t="s">
        <v>896</v>
      </c>
      <c r="J80" s="415">
        <v>120</v>
      </c>
      <c r="K80" s="429"/>
    </row>
    <row r="81" ht="15" customHeight="1">
      <c r="B81" s="440"/>
      <c r="C81" s="415" t="s">
        <v>899</v>
      </c>
      <c r="D81" s="415"/>
      <c r="E81" s="415"/>
      <c r="F81" s="438" t="s">
        <v>900</v>
      </c>
      <c r="G81" s="439"/>
      <c r="H81" s="415" t="s">
        <v>901</v>
      </c>
      <c r="I81" s="415" t="s">
        <v>896</v>
      </c>
      <c r="J81" s="415">
        <v>50</v>
      </c>
      <c r="K81" s="429"/>
    </row>
    <row r="82" ht="15" customHeight="1">
      <c r="B82" s="440"/>
      <c r="C82" s="415" t="s">
        <v>902</v>
      </c>
      <c r="D82" s="415"/>
      <c r="E82" s="415"/>
      <c r="F82" s="438" t="s">
        <v>894</v>
      </c>
      <c r="G82" s="439"/>
      <c r="H82" s="415" t="s">
        <v>903</v>
      </c>
      <c r="I82" s="415" t="s">
        <v>904</v>
      </c>
      <c r="J82" s="415"/>
      <c r="K82" s="429"/>
    </row>
    <row r="83" ht="15" customHeight="1">
      <c r="B83" s="440"/>
      <c r="C83" s="441" t="s">
        <v>905</v>
      </c>
      <c r="D83" s="441"/>
      <c r="E83" s="441"/>
      <c r="F83" s="442" t="s">
        <v>900</v>
      </c>
      <c r="G83" s="441"/>
      <c r="H83" s="441" t="s">
        <v>906</v>
      </c>
      <c r="I83" s="441" t="s">
        <v>896</v>
      </c>
      <c r="J83" s="441">
        <v>15</v>
      </c>
      <c r="K83" s="429"/>
    </row>
    <row r="84" ht="15" customHeight="1">
      <c r="B84" s="440"/>
      <c r="C84" s="441" t="s">
        <v>907</v>
      </c>
      <c r="D84" s="441"/>
      <c r="E84" s="441"/>
      <c r="F84" s="442" t="s">
        <v>900</v>
      </c>
      <c r="G84" s="441"/>
      <c r="H84" s="441" t="s">
        <v>908</v>
      </c>
      <c r="I84" s="441" t="s">
        <v>896</v>
      </c>
      <c r="J84" s="441">
        <v>15</v>
      </c>
      <c r="K84" s="429"/>
    </row>
    <row r="85" ht="15" customHeight="1">
      <c r="B85" s="440"/>
      <c r="C85" s="441" t="s">
        <v>909</v>
      </c>
      <c r="D85" s="441"/>
      <c r="E85" s="441"/>
      <c r="F85" s="442" t="s">
        <v>900</v>
      </c>
      <c r="G85" s="441"/>
      <c r="H85" s="441" t="s">
        <v>910</v>
      </c>
      <c r="I85" s="441" t="s">
        <v>896</v>
      </c>
      <c r="J85" s="441">
        <v>20</v>
      </c>
      <c r="K85" s="429"/>
    </row>
    <row r="86" ht="15" customHeight="1">
      <c r="B86" s="440"/>
      <c r="C86" s="441" t="s">
        <v>911</v>
      </c>
      <c r="D86" s="441"/>
      <c r="E86" s="441"/>
      <c r="F86" s="442" t="s">
        <v>900</v>
      </c>
      <c r="G86" s="441"/>
      <c r="H86" s="441" t="s">
        <v>912</v>
      </c>
      <c r="I86" s="441" t="s">
        <v>896</v>
      </c>
      <c r="J86" s="441">
        <v>20</v>
      </c>
      <c r="K86" s="429"/>
    </row>
    <row r="87" ht="15" customHeight="1">
      <c r="B87" s="440"/>
      <c r="C87" s="415" t="s">
        <v>913</v>
      </c>
      <c r="D87" s="415"/>
      <c r="E87" s="415"/>
      <c r="F87" s="438" t="s">
        <v>900</v>
      </c>
      <c r="G87" s="439"/>
      <c r="H87" s="415" t="s">
        <v>914</v>
      </c>
      <c r="I87" s="415" t="s">
        <v>896</v>
      </c>
      <c r="J87" s="415">
        <v>50</v>
      </c>
      <c r="K87" s="429"/>
    </row>
    <row r="88" ht="15" customHeight="1">
      <c r="B88" s="440"/>
      <c r="C88" s="415" t="s">
        <v>915</v>
      </c>
      <c r="D88" s="415"/>
      <c r="E88" s="415"/>
      <c r="F88" s="438" t="s">
        <v>900</v>
      </c>
      <c r="G88" s="439"/>
      <c r="H88" s="415" t="s">
        <v>916</v>
      </c>
      <c r="I88" s="415" t="s">
        <v>896</v>
      </c>
      <c r="J88" s="415">
        <v>20</v>
      </c>
      <c r="K88" s="429"/>
    </row>
    <row r="89" ht="15" customHeight="1">
      <c r="B89" s="440"/>
      <c r="C89" s="415" t="s">
        <v>917</v>
      </c>
      <c r="D89" s="415"/>
      <c r="E89" s="415"/>
      <c r="F89" s="438" t="s">
        <v>900</v>
      </c>
      <c r="G89" s="439"/>
      <c r="H89" s="415" t="s">
        <v>918</v>
      </c>
      <c r="I89" s="415" t="s">
        <v>896</v>
      </c>
      <c r="J89" s="415">
        <v>20</v>
      </c>
      <c r="K89" s="429"/>
    </row>
    <row r="90" ht="15" customHeight="1">
      <c r="B90" s="440"/>
      <c r="C90" s="415" t="s">
        <v>919</v>
      </c>
      <c r="D90" s="415"/>
      <c r="E90" s="415"/>
      <c r="F90" s="438" t="s">
        <v>900</v>
      </c>
      <c r="G90" s="439"/>
      <c r="H90" s="415" t="s">
        <v>920</v>
      </c>
      <c r="I90" s="415" t="s">
        <v>896</v>
      </c>
      <c r="J90" s="415">
        <v>50</v>
      </c>
      <c r="K90" s="429"/>
    </row>
    <row r="91" ht="15" customHeight="1">
      <c r="B91" s="440"/>
      <c r="C91" s="415" t="s">
        <v>921</v>
      </c>
      <c r="D91" s="415"/>
      <c r="E91" s="415"/>
      <c r="F91" s="438" t="s">
        <v>900</v>
      </c>
      <c r="G91" s="439"/>
      <c r="H91" s="415" t="s">
        <v>921</v>
      </c>
      <c r="I91" s="415" t="s">
        <v>896</v>
      </c>
      <c r="J91" s="415">
        <v>50</v>
      </c>
      <c r="K91" s="429"/>
    </row>
    <row r="92" ht="15" customHeight="1">
      <c r="B92" s="440"/>
      <c r="C92" s="415" t="s">
        <v>922</v>
      </c>
      <c r="D92" s="415"/>
      <c r="E92" s="415"/>
      <c r="F92" s="438" t="s">
        <v>900</v>
      </c>
      <c r="G92" s="439"/>
      <c r="H92" s="415" t="s">
        <v>923</v>
      </c>
      <c r="I92" s="415" t="s">
        <v>896</v>
      </c>
      <c r="J92" s="415">
        <v>255</v>
      </c>
      <c r="K92" s="429"/>
    </row>
    <row r="93" ht="15" customHeight="1">
      <c r="B93" s="440"/>
      <c r="C93" s="415" t="s">
        <v>924</v>
      </c>
      <c r="D93" s="415"/>
      <c r="E93" s="415"/>
      <c r="F93" s="438" t="s">
        <v>894</v>
      </c>
      <c r="G93" s="439"/>
      <c r="H93" s="415" t="s">
        <v>925</v>
      </c>
      <c r="I93" s="415" t="s">
        <v>926</v>
      </c>
      <c r="J93" s="415"/>
      <c r="K93" s="429"/>
    </row>
    <row r="94" ht="15" customHeight="1">
      <c r="B94" s="440"/>
      <c r="C94" s="415" t="s">
        <v>927</v>
      </c>
      <c r="D94" s="415"/>
      <c r="E94" s="415"/>
      <c r="F94" s="438" t="s">
        <v>894</v>
      </c>
      <c r="G94" s="439"/>
      <c r="H94" s="415" t="s">
        <v>928</v>
      </c>
      <c r="I94" s="415" t="s">
        <v>929</v>
      </c>
      <c r="J94" s="415"/>
      <c r="K94" s="429"/>
    </row>
    <row r="95" ht="15" customHeight="1">
      <c r="B95" s="440"/>
      <c r="C95" s="415" t="s">
        <v>930</v>
      </c>
      <c r="D95" s="415"/>
      <c r="E95" s="415"/>
      <c r="F95" s="438" t="s">
        <v>894</v>
      </c>
      <c r="G95" s="439"/>
      <c r="H95" s="415" t="s">
        <v>930</v>
      </c>
      <c r="I95" s="415" t="s">
        <v>929</v>
      </c>
      <c r="J95" s="415"/>
      <c r="K95" s="429"/>
    </row>
    <row r="96" ht="15" customHeight="1">
      <c r="B96" s="440"/>
      <c r="C96" s="415" t="s">
        <v>31</v>
      </c>
      <c r="D96" s="415"/>
      <c r="E96" s="415"/>
      <c r="F96" s="438" t="s">
        <v>894</v>
      </c>
      <c r="G96" s="439"/>
      <c r="H96" s="415" t="s">
        <v>931</v>
      </c>
      <c r="I96" s="415" t="s">
        <v>929</v>
      </c>
      <c r="J96" s="415"/>
      <c r="K96" s="429"/>
    </row>
    <row r="97" ht="15" customHeight="1">
      <c r="B97" s="440"/>
      <c r="C97" s="415" t="s">
        <v>37</v>
      </c>
      <c r="D97" s="415"/>
      <c r="E97" s="415"/>
      <c r="F97" s="438" t="s">
        <v>894</v>
      </c>
      <c r="G97" s="439"/>
      <c r="H97" s="415" t="s">
        <v>932</v>
      </c>
      <c r="I97" s="415" t="s">
        <v>929</v>
      </c>
      <c r="J97" s="415"/>
      <c r="K97" s="429"/>
    </row>
    <row r="98" ht="15" customHeight="1">
      <c r="B98" s="443"/>
      <c r="C98" s="444"/>
      <c r="D98" s="444"/>
      <c r="E98" s="444"/>
      <c r="F98" s="444"/>
      <c r="G98" s="444"/>
      <c r="H98" s="444"/>
      <c r="I98" s="444"/>
      <c r="J98" s="444"/>
      <c r="K98" s="445"/>
    </row>
    <row r="99" ht="18.75" customHeight="1">
      <c r="B99" s="446"/>
      <c r="C99" s="447"/>
      <c r="D99" s="447"/>
      <c r="E99" s="447"/>
      <c r="F99" s="447"/>
      <c r="G99" s="447"/>
      <c r="H99" s="447"/>
      <c r="I99" s="447"/>
      <c r="J99" s="447"/>
      <c r="K99" s="446"/>
    </row>
    <row r="100" ht="18.75" customHeight="1"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</row>
    <row r="101" ht="7.5" customHeight="1">
      <c r="B101" s="424"/>
      <c r="C101" s="425"/>
      <c r="D101" s="425"/>
      <c r="E101" s="425"/>
      <c r="F101" s="425"/>
      <c r="G101" s="425"/>
      <c r="H101" s="425"/>
      <c r="I101" s="425"/>
      <c r="J101" s="425"/>
      <c r="K101" s="426"/>
    </row>
    <row r="102" ht="45" customHeight="1">
      <c r="B102" s="427"/>
      <c r="C102" s="428" t="s">
        <v>933</v>
      </c>
      <c r="D102" s="428"/>
      <c r="E102" s="428"/>
      <c r="F102" s="428"/>
      <c r="G102" s="428"/>
      <c r="H102" s="428"/>
      <c r="I102" s="428"/>
      <c r="J102" s="428"/>
      <c r="K102" s="429"/>
    </row>
    <row r="103" ht="17.25" customHeight="1">
      <c r="B103" s="427"/>
      <c r="C103" s="430" t="s">
        <v>888</v>
      </c>
      <c r="D103" s="430"/>
      <c r="E103" s="430"/>
      <c r="F103" s="430" t="s">
        <v>889</v>
      </c>
      <c r="G103" s="431"/>
      <c r="H103" s="430" t="s">
        <v>45</v>
      </c>
      <c r="I103" s="430" t="s">
        <v>48</v>
      </c>
      <c r="J103" s="430" t="s">
        <v>890</v>
      </c>
      <c r="K103" s="429"/>
    </row>
    <row r="104" ht="17.25" customHeight="1">
      <c r="B104" s="427"/>
      <c r="C104" s="432" t="s">
        <v>891</v>
      </c>
      <c r="D104" s="432"/>
      <c r="E104" s="432"/>
      <c r="F104" s="433" t="s">
        <v>892</v>
      </c>
      <c r="G104" s="434"/>
      <c r="H104" s="432"/>
      <c r="I104" s="432"/>
      <c r="J104" s="432" t="s">
        <v>893</v>
      </c>
      <c r="K104" s="429"/>
    </row>
    <row r="105" ht="5.25" customHeight="1">
      <c r="B105" s="427"/>
      <c r="C105" s="430"/>
      <c r="D105" s="430"/>
      <c r="E105" s="430"/>
      <c r="F105" s="430"/>
      <c r="G105" s="448"/>
      <c r="H105" s="430"/>
      <c r="I105" s="430"/>
      <c r="J105" s="430"/>
      <c r="K105" s="429"/>
    </row>
    <row r="106" ht="15" customHeight="1">
      <c r="B106" s="427"/>
      <c r="C106" s="415" t="s">
        <v>43</v>
      </c>
      <c r="D106" s="437"/>
      <c r="E106" s="437"/>
      <c r="F106" s="438" t="s">
        <v>894</v>
      </c>
      <c r="G106" s="415"/>
      <c r="H106" s="415" t="s">
        <v>934</v>
      </c>
      <c r="I106" s="415" t="s">
        <v>896</v>
      </c>
      <c r="J106" s="415">
        <v>20</v>
      </c>
      <c r="K106" s="429"/>
    </row>
    <row r="107" ht="15" customHeight="1">
      <c r="B107" s="427"/>
      <c r="C107" s="415" t="s">
        <v>897</v>
      </c>
      <c r="D107" s="415"/>
      <c r="E107" s="415"/>
      <c r="F107" s="438" t="s">
        <v>894</v>
      </c>
      <c r="G107" s="415"/>
      <c r="H107" s="415" t="s">
        <v>934</v>
      </c>
      <c r="I107" s="415" t="s">
        <v>896</v>
      </c>
      <c r="J107" s="415">
        <v>120</v>
      </c>
      <c r="K107" s="429"/>
    </row>
    <row r="108" ht="15" customHeight="1">
      <c r="B108" s="440"/>
      <c r="C108" s="415" t="s">
        <v>899</v>
      </c>
      <c r="D108" s="415"/>
      <c r="E108" s="415"/>
      <c r="F108" s="438" t="s">
        <v>900</v>
      </c>
      <c r="G108" s="415"/>
      <c r="H108" s="415" t="s">
        <v>934</v>
      </c>
      <c r="I108" s="415" t="s">
        <v>896</v>
      </c>
      <c r="J108" s="415">
        <v>50</v>
      </c>
      <c r="K108" s="429"/>
    </row>
    <row r="109" ht="15" customHeight="1">
      <c r="B109" s="440"/>
      <c r="C109" s="415" t="s">
        <v>902</v>
      </c>
      <c r="D109" s="415"/>
      <c r="E109" s="415"/>
      <c r="F109" s="438" t="s">
        <v>894</v>
      </c>
      <c r="G109" s="415"/>
      <c r="H109" s="415" t="s">
        <v>934</v>
      </c>
      <c r="I109" s="415" t="s">
        <v>904</v>
      </c>
      <c r="J109" s="415"/>
      <c r="K109" s="429"/>
    </row>
    <row r="110" ht="15" customHeight="1">
      <c r="B110" s="440"/>
      <c r="C110" s="415" t="s">
        <v>913</v>
      </c>
      <c r="D110" s="415"/>
      <c r="E110" s="415"/>
      <c r="F110" s="438" t="s">
        <v>900</v>
      </c>
      <c r="G110" s="415"/>
      <c r="H110" s="415" t="s">
        <v>934</v>
      </c>
      <c r="I110" s="415" t="s">
        <v>896</v>
      </c>
      <c r="J110" s="415">
        <v>50</v>
      </c>
      <c r="K110" s="429"/>
    </row>
    <row r="111" ht="15" customHeight="1">
      <c r="B111" s="440"/>
      <c r="C111" s="415" t="s">
        <v>921</v>
      </c>
      <c r="D111" s="415"/>
      <c r="E111" s="415"/>
      <c r="F111" s="438" t="s">
        <v>900</v>
      </c>
      <c r="G111" s="415"/>
      <c r="H111" s="415" t="s">
        <v>934</v>
      </c>
      <c r="I111" s="415" t="s">
        <v>896</v>
      </c>
      <c r="J111" s="415">
        <v>50</v>
      </c>
      <c r="K111" s="429"/>
    </row>
    <row r="112" ht="15" customHeight="1">
      <c r="B112" s="440"/>
      <c r="C112" s="415" t="s">
        <v>919</v>
      </c>
      <c r="D112" s="415"/>
      <c r="E112" s="415"/>
      <c r="F112" s="438" t="s">
        <v>900</v>
      </c>
      <c r="G112" s="415"/>
      <c r="H112" s="415" t="s">
        <v>934</v>
      </c>
      <c r="I112" s="415" t="s">
        <v>896</v>
      </c>
      <c r="J112" s="415">
        <v>50</v>
      </c>
      <c r="K112" s="429"/>
    </row>
    <row r="113" ht="15" customHeight="1">
      <c r="B113" s="440"/>
      <c r="C113" s="415" t="s">
        <v>43</v>
      </c>
      <c r="D113" s="415"/>
      <c r="E113" s="415"/>
      <c r="F113" s="438" t="s">
        <v>894</v>
      </c>
      <c r="G113" s="415"/>
      <c r="H113" s="415" t="s">
        <v>935</v>
      </c>
      <c r="I113" s="415" t="s">
        <v>896</v>
      </c>
      <c r="J113" s="415">
        <v>20</v>
      </c>
      <c r="K113" s="429"/>
    </row>
    <row r="114" ht="15" customHeight="1">
      <c r="B114" s="440"/>
      <c r="C114" s="415" t="s">
        <v>936</v>
      </c>
      <c r="D114" s="415"/>
      <c r="E114" s="415"/>
      <c r="F114" s="438" t="s">
        <v>894</v>
      </c>
      <c r="G114" s="415"/>
      <c r="H114" s="415" t="s">
        <v>937</v>
      </c>
      <c r="I114" s="415" t="s">
        <v>896</v>
      </c>
      <c r="J114" s="415">
        <v>120</v>
      </c>
      <c r="K114" s="429"/>
    </row>
    <row r="115" ht="15" customHeight="1">
      <c r="B115" s="440"/>
      <c r="C115" s="415" t="s">
        <v>31</v>
      </c>
      <c r="D115" s="415"/>
      <c r="E115" s="415"/>
      <c r="F115" s="438" t="s">
        <v>894</v>
      </c>
      <c r="G115" s="415"/>
      <c r="H115" s="415" t="s">
        <v>938</v>
      </c>
      <c r="I115" s="415" t="s">
        <v>929</v>
      </c>
      <c r="J115" s="415"/>
      <c r="K115" s="429"/>
    </row>
    <row r="116" ht="15" customHeight="1">
      <c r="B116" s="440"/>
      <c r="C116" s="415" t="s">
        <v>37</v>
      </c>
      <c r="D116" s="415"/>
      <c r="E116" s="415"/>
      <c r="F116" s="438" t="s">
        <v>894</v>
      </c>
      <c r="G116" s="415"/>
      <c r="H116" s="415" t="s">
        <v>939</v>
      </c>
      <c r="I116" s="415" t="s">
        <v>929</v>
      </c>
      <c r="J116" s="415"/>
      <c r="K116" s="429"/>
    </row>
    <row r="117" ht="15" customHeight="1">
      <c r="B117" s="440"/>
      <c r="C117" s="415" t="s">
        <v>48</v>
      </c>
      <c r="D117" s="415"/>
      <c r="E117" s="415"/>
      <c r="F117" s="438" t="s">
        <v>894</v>
      </c>
      <c r="G117" s="415"/>
      <c r="H117" s="415" t="s">
        <v>940</v>
      </c>
      <c r="I117" s="415" t="s">
        <v>941</v>
      </c>
      <c r="J117" s="415"/>
      <c r="K117" s="429"/>
    </row>
    <row r="118" ht="15" customHeight="1">
      <c r="B118" s="443"/>
      <c r="C118" s="449"/>
      <c r="D118" s="449"/>
      <c r="E118" s="449"/>
      <c r="F118" s="449"/>
      <c r="G118" s="449"/>
      <c r="H118" s="449"/>
      <c r="I118" s="449"/>
      <c r="J118" s="449"/>
      <c r="K118" s="445"/>
    </row>
    <row r="119" ht="18.75" customHeight="1">
      <c r="B119" s="450"/>
      <c r="C119" s="451"/>
      <c r="D119" s="451"/>
      <c r="E119" s="451"/>
      <c r="F119" s="452"/>
      <c r="G119" s="451"/>
      <c r="H119" s="451"/>
      <c r="I119" s="451"/>
      <c r="J119" s="451"/>
      <c r="K119" s="450"/>
    </row>
    <row r="120" ht="18.75" customHeight="1">
      <c r="B120" s="423"/>
      <c r="C120" s="423"/>
      <c r="D120" s="423"/>
      <c r="E120" s="423"/>
      <c r="F120" s="423"/>
      <c r="G120" s="423"/>
      <c r="H120" s="423"/>
      <c r="I120" s="423"/>
      <c r="J120" s="423"/>
      <c r="K120" s="423"/>
    </row>
    <row r="121" ht="7.5" customHeight="1">
      <c r="B121" s="453"/>
      <c r="C121" s="454"/>
      <c r="D121" s="454"/>
      <c r="E121" s="454"/>
      <c r="F121" s="454"/>
      <c r="G121" s="454"/>
      <c r="H121" s="454"/>
      <c r="I121" s="454"/>
      <c r="J121" s="454"/>
      <c r="K121" s="455"/>
    </row>
    <row r="122" ht="45" customHeight="1">
      <c r="B122" s="456"/>
      <c r="C122" s="406" t="s">
        <v>942</v>
      </c>
      <c r="D122" s="406"/>
      <c r="E122" s="406"/>
      <c r="F122" s="406"/>
      <c r="G122" s="406"/>
      <c r="H122" s="406"/>
      <c r="I122" s="406"/>
      <c r="J122" s="406"/>
      <c r="K122" s="457"/>
    </row>
    <row r="123" ht="17.25" customHeight="1">
      <c r="B123" s="458"/>
      <c r="C123" s="430" t="s">
        <v>888</v>
      </c>
      <c r="D123" s="430"/>
      <c r="E123" s="430"/>
      <c r="F123" s="430" t="s">
        <v>889</v>
      </c>
      <c r="G123" s="431"/>
      <c r="H123" s="430" t="s">
        <v>45</v>
      </c>
      <c r="I123" s="430" t="s">
        <v>48</v>
      </c>
      <c r="J123" s="430" t="s">
        <v>890</v>
      </c>
      <c r="K123" s="459"/>
    </row>
    <row r="124" ht="17.25" customHeight="1">
      <c r="B124" s="458"/>
      <c r="C124" s="432" t="s">
        <v>891</v>
      </c>
      <c r="D124" s="432"/>
      <c r="E124" s="432"/>
      <c r="F124" s="433" t="s">
        <v>892</v>
      </c>
      <c r="G124" s="434"/>
      <c r="H124" s="432"/>
      <c r="I124" s="432"/>
      <c r="J124" s="432" t="s">
        <v>893</v>
      </c>
      <c r="K124" s="459"/>
    </row>
    <row r="125" ht="5.25" customHeight="1">
      <c r="B125" s="460"/>
      <c r="C125" s="435"/>
      <c r="D125" s="435"/>
      <c r="E125" s="435"/>
      <c r="F125" s="435"/>
      <c r="G125" s="461"/>
      <c r="H125" s="435"/>
      <c r="I125" s="435"/>
      <c r="J125" s="435"/>
      <c r="K125" s="462"/>
    </row>
    <row r="126" ht="15" customHeight="1">
      <c r="B126" s="460"/>
      <c r="C126" s="415" t="s">
        <v>897</v>
      </c>
      <c r="D126" s="437"/>
      <c r="E126" s="437"/>
      <c r="F126" s="438" t="s">
        <v>894</v>
      </c>
      <c r="G126" s="415"/>
      <c r="H126" s="415" t="s">
        <v>934</v>
      </c>
      <c r="I126" s="415" t="s">
        <v>896</v>
      </c>
      <c r="J126" s="415">
        <v>120</v>
      </c>
      <c r="K126" s="463"/>
    </row>
    <row r="127" ht="15" customHeight="1">
      <c r="B127" s="460"/>
      <c r="C127" s="415" t="s">
        <v>943</v>
      </c>
      <c r="D127" s="415"/>
      <c r="E127" s="415"/>
      <c r="F127" s="438" t="s">
        <v>894</v>
      </c>
      <c r="G127" s="415"/>
      <c r="H127" s="415" t="s">
        <v>944</v>
      </c>
      <c r="I127" s="415" t="s">
        <v>896</v>
      </c>
      <c r="J127" s="415" t="s">
        <v>945</v>
      </c>
      <c r="K127" s="463"/>
    </row>
    <row r="128" ht="15" customHeight="1">
      <c r="B128" s="460"/>
      <c r="C128" s="415" t="s">
        <v>842</v>
      </c>
      <c r="D128" s="415"/>
      <c r="E128" s="415"/>
      <c r="F128" s="438" t="s">
        <v>894</v>
      </c>
      <c r="G128" s="415"/>
      <c r="H128" s="415" t="s">
        <v>946</v>
      </c>
      <c r="I128" s="415" t="s">
        <v>896</v>
      </c>
      <c r="J128" s="415" t="s">
        <v>945</v>
      </c>
      <c r="K128" s="463"/>
    </row>
    <row r="129" ht="15" customHeight="1">
      <c r="B129" s="460"/>
      <c r="C129" s="415" t="s">
        <v>905</v>
      </c>
      <c r="D129" s="415"/>
      <c r="E129" s="415"/>
      <c r="F129" s="438" t="s">
        <v>900</v>
      </c>
      <c r="G129" s="415"/>
      <c r="H129" s="415" t="s">
        <v>906</v>
      </c>
      <c r="I129" s="415" t="s">
        <v>896</v>
      </c>
      <c r="J129" s="415">
        <v>15</v>
      </c>
      <c r="K129" s="463"/>
    </row>
    <row r="130" ht="15" customHeight="1">
      <c r="B130" s="460"/>
      <c r="C130" s="441" t="s">
        <v>907</v>
      </c>
      <c r="D130" s="441"/>
      <c r="E130" s="441"/>
      <c r="F130" s="442" t="s">
        <v>900</v>
      </c>
      <c r="G130" s="441"/>
      <c r="H130" s="441" t="s">
        <v>908</v>
      </c>
      <c r="I130" s="441" t="s">
        <v>896</v>
      </c>
      <c r="J130" s="441">
        <v>15</v>
      </c>
      <c r="K130" s="463"/>
    </row>
    <row r="131" ht="15" customHeight="1">
      <c r="B131" s="460"/>
      <c r="C131" s="441" t="s">
        <v>909</v>
      </c>
      <c r="D131" s="441"/>
      <c r="E131" s="441"/>
      <c r="F131" s="442" t="s">
        <v>900</v>
      </c>
      <c r="G131" s="441"/>
      <c r="H131" s="441" t="s">
        <v>910</v>
      </c>
      <c r="I131" s="441" t="s">
        <v>896</v>
      </c>
      <c r="J131" s="441">
        <v>20</v>
      </c>
      <c r="K131" s="463"/>
    </row>
    <row r="132" ht="15" customHeight="1">
      <c r="B132" s="460"/>
      <c r="C132" s="441" t="s">
        <v>911</v>
      </c>
      <c r="D132" s="441"/>
      <c r="E132" s="441"/>
      <c r="F132" s="442" t="s">
        <v>900</v>
      </c>
      <c r="G132" s="441"/>
      <c r="H132" s="441" t="s">
        <v>912</v>
      </c>
      <c r="I132" s="441" t="s">
        <v>896</v>
      </c>
      <c r="J132" s="441">
        <v>20</v>
      </c>
      <c r="K132" s="463"/>
    </row>
    <row r="133" ht="15" customHeight="1">
      <c r="B133" s="460"/>
      <c r="C133" s="415" t="s">
        <v>899</v>
      </c>
      <c r="D133" s="415"/>
      <c r="E133" s="415"/>
      <c r="F133" s="438" t="s">
        <v>900</v>
      </c>
      <c r="G133" s="415"/>
      <c r="H133" s="415" t="s">
        <v>934</v>
      </c>
      <c r="I133" s="415" t="s">
        <v>896</v>
      </c>
      <c r="J133" s="415">
        <v>50</v>
      </c>
      <c r="K133" s="463"/>
    </row>
    <row r="134" ht="15" customHeight="1">
      <c r="B134" s="460"/>
      <c r="C134" s="415" t="s">
        <v>913</v>
      </c>
      <c r="D134" s="415"/>
      <c r="E134" s="415"/>
      <c r="F134" s="438" t="s">
        <v>900</v>
      </c>
      <c r="G134" s="415"/>
      <c r="H134" s="415" t="s">
        <v>934</v>
      </c>
      <c r="I134" s="415" t="s">
        <v>896</v>
      </c>
      <c r="J134" s="415">
        <v>50</v>
      </c>
      <c r="K134" s="463"/>
    </row>
    <row r="135" ht="15" customHeight="1">
      <c r="B135" s="460"/>
      <c r="C135" s="415" t="s">
        <v>919</v>
      </c>
      <c r="D135" s="415"/>
      <c r="E135" s="415"/>
      <c r="F135" s="438" t="s">
        <v>900</v>
      </c>
      <c r="G135" s="415"/>
      <c r="H135" s="415" t="s">
        <v>934</v>
      </c>
      <c r="I135" s="415" t="s">
        <v>896</v>
      </c>
      <c r="J135" s="415">
        <v>50</v>
      </c>
      <c r="K135" s="463"/>
    </row>
    <row r="136" ht="15" customHeight="1">
      <c r="B136" s="460"/>
      <c r="C136" s="415" t="s">
        <v>921</v>
      </c>
      <c r="D136" s="415"/>
      <c r="E136" s="415"/>
      <c r="F136" s="438" t="s">
        <v>900</v>
      </c>
      <c r="G136" s="415"/>
      <c r="H136" s="415" t="s">
        <v>934</v>
      </c>
      <c r="I136" s="415" t="s">
        <v>896</v>
      </c>
      <c r="J136" s="415">
        <v>50</v>
      </c>
      <c r="K136" s="463"/>
    </row>
    <row r="137" ht="15" customHeight="1">
      <c r="B137" s="460"/>
      <c r="C137" s="415" t="s">
        <v>922</v>
      </c>
      <c r="D137" s="415"/>
      <c r="E137" s="415"/>
      <c r="F137" s="438" t="s">
        <v>900</v>
      </c>
      <c r="G137" s="415"/>
      <c r="H137" s="415" t="s">
        <v>947</v>
      </c>
      <c r="I137" s="415" t="s">
        <v>896</v>
      </c>
      <c r="J137" s="415">
        <v>255</v>
      </c>
      <c r="K137" s="463"/>
    </row>
    <row r="138" ht="15" customHeight="1">
      <c r="B138" s="460"/>
      <c r="C138" s="415" t="s">
        <v>924</v>
      </c>
      <c r="D138" s="415"/>
      <c r="E138" s="415"/>
      <c r="F138" s="438" t="s">
        <v>894</v>
      </c>
      <c r="G138" s="415"/>
      <c r="H138" s="415" t="s">
        <v>948</v>
      </c>
      <c r="I138" s="415" t="s">
        <v>926</v>
      </c>
      <c r="J138" s="415"/>
      <c r="K138" s="463"/>
    </row>
    <row r="139" ht="15" customHeight="1">
      <c r="B139" s="460"/>
      <c r="C139" s="415" t="s">
        <v>927</v>
      </c>
      <c r="D139" s="415"/>
      <c r="E139" s="415"/>
      <c r="F139" s="438" t="s">
        <v>894</v>
      </c>
      <c r="G139" s="415"/>
      <c r="H139" s="415" t="s">
        <v>949</v>
      </c>
      <c r="I139" s="415" t="s">
        <v>929</v>
      </c>
      <c r="J139" s="415"/>
      <c r="K139" s="463"/>
    </row>
    <row r="140" ht="15" customHeight="1">
      <c r="B140" s="460"/>
      <c r="C140" s="415" t="s">
        <v>930</v>
      </c>
      <c r="D140" s="415"/>
      <c r="E140" s="415"/>
      <c r="F140" s="438" t="s">
        <v>894</v>
      </c>
      <c r="G140" s="415"/>
      <c r="H140" s="415" t="s">
        <v>930</v>
      </c>
      <c r="I140" s="415" t="s">
        <v>929</v>
      </c>
      <c r="J140" s="415"/>
      <c r="K140" s="463"/>
    </row>
    <row r="141" ht="15" customHeight="1">
      <c r="B141" s="460"/>
      <c r="C141" s="415" t="s">
        <v>31</v>
      </c>
      <c r="D141" s="415"/>
      <c r="E141" s="415"/>
      <c r="F141" s="438" t="s">
        <v>894</v>
      </c>
      <c r="G141" s="415"/>
      <c r="H141" s="415" t="s">
        <v>950</v>
      </c>
      <c r="I141" s="415" t="s">
        <v>929</v>
      </c>
      <c r="J141" s="415"/>
      <c r="K141" s="463"/>
    </row>
    <row r="142" ht="15" customHeight="1">
      <c r="B142" s="460"/>
      <c r="C142" s="415" t="s">
        <v>951</v>
      </c>
      <c r="D142" s="415"/>
      <c r="E142" s="415"/>
      <c r="F142" s="438" t="s">
        <v>894</v>
      </c>
      <c r="G142" s="415"/>
      <c r="H142" s="415" t="s">
        <v>952</v>
      </c>
      <c r="I142" s="415" t="s">
        <v>929</v>
      </c>
      <c r="J142" s="415"/>
      <c r="K142" s="463"/>
    </row>
    <row r="143" ht="15" customHeight="1">
      <c r="B143" s="464"/>
      <c r="C143" s="465"/>
      <c r="D143" s="465"/>
      <c r="E143" s="465"/>
      <c r="F143" s="465"/>
      <c r="G143" s="465"/>
      <c r="H143" s="465"/>
      <c r="I143" s="465"/>
      <c r="J143" s="465"/>
      <c r="K143" s="466"/>
    </row>
    <row r="144" ht="18.75" customHeight="1">
      <c r="B144" s="451"/>
      <c r="C144" s="451"/>
      <c r="D144" s="451"/>
      <c r="E144" s="451"/>
      <c r="F144" s="452"/>
      <c r="G144" s="451"/>
      <c r="H144" s="451"/>
      <c r="I144" s="451"/>
      <c r="J144" s="451"/>
      <c r="K144" s="451"/>
    </row>
    <row r="145" ht="18.75" customHeight="1">
      <c r="B145" s="423"/>
      <c r="C145" s="423"/>
      <c r="D145" s="423"/>
      <c r="E145" s="423"/>
      <c r="F145" s="423"/>
      <c r="G145" s="423"/>
      <c r="H145" s="423"/>
      <c r="I145" s="423"/>
      <c r="J145" s="423"/>
      <c r="K145" s="423"/>
    </row>
    <row r="146" ht="7.5" customHeight="1">
      <c r="B146" s="424"/>
      <c r="C146" s="425"/>
      <c r="D146" s="425"/>
      <c r="E146" s="425"/>
      <c r="F146" s="425"/>
      <c r="G146" s="425"/>
      <c r="H146" s="425"/>
      <c r="I146" s="425"/>
      <c r="J146" s="425"/>
      <c r="K146" s="426"/>
    </row>
    <row r="147" ht="45" customHeight="1">
      <c r="B147" s="427"/>
      <c r="C147" s="428" t="s">
        <v>953</v>
      </c>
      <c r="D147" s="428"/>
      <c r="E147" s="428"/>
      <c r="F147" s="428"/>
      <c r="G147" s="428"/>
      <c r="H147" s="428"/>
      <c r="I147" s="428"/>
      <c r="J147" s="428"/>
      <c r="K147" s="429"/>
    </row>
    <row r="148" ht="17.25" customHeight="1">
      <c r="B148" s="427"/>
      <c r="C148" s="430" t="s">
        <v>888</v>
      </c>
      <c r="D148" s="430"/>
      <c r="E148" s="430"/>
      <c r="F148" s="430" t="s">
        <v>889</v>
      </c>
      <c r="G148" s="431"/>
      <c r="H148" s="430" t="s">
        <v>45</v>
      </c>
      <c r="I148" s="430" t="s">
        <v>48</v>
      </c>
      <c r="J148" s="430" t="s">
        <v>890</v>
      </c>
      <c r="K148" s="429"/>
    </row>
    <row r="149" ht="17.25" customHeight="1">
      <c r="B149" s="427"/>
      <c r="C149" s="432" t="s">
        <v>891</v>
      </c>
      <c r="D149" s="432"/>
      <c r="E149" s="432"/>
      <c r="F149" s="433" t="s">
        <v>892</v>
      </c>
      <c r="G149" s="434"/>
      <c r="H149" s="432"/>
      <c r="I149" s="432"/>
      <c r="J149" s="432" t="s">
        <v>893</v>
      </c>
      <c r="K149" s="429"/>
    </row>
    <row r="150" ht="5.25" customHeight="1">
      <c r="B150" s="440"/>
      <c r="C150" s="435"/>
      <c r="D150" s="435"/>
      <c r="E150" s="435"/>
      <c r="F150" s="435"/>
      <c r="G150" s="436"/>
      <c r="H150" s="435"/>
      <c r="I150" s="435"/>
      <c r="J150" s="435"/>
      <c r="K150" s="463"/>
    </row>
    <row r="151" ht="15" customHeight="1">
      <c r="B151" s="440"/>
      <c r="C151" s="467" t="s">
        <v>897</v>
      </c>
      <c r="D151" s="415"/>
      <c r="E151" s="415"/>
      <c r="F151" s="468" t="s">
        <v>894</v>
      </c>
      <c r="G151" s="415"/>
      <c r="H151" s="467" t="s">
        <v>934</v>
      </c>
      <c r="I151" s="467" t="s">
        <v>896</v>
      </c>
      <c r="J151" s="467">
        <v>120</v>
      </c>
      <c r="K151" s="463"/>
    </row>
    <row r="152" ht="15" customHeight="1">
      <c r="B152" s="440"/>
      <c r="C152" s="467" t="s">
        <v>943</v>
      </c>
      <c r="D152" s="415"/>
      <c r="E152" s="415"/>
      <c r="F152" s="468" t="s">
        <v>894</v>
      </c>
      <c r="G152" s="415"/>
      <c r="H152" s="467" t="s">
        <v>954</v>
      </c>
      <c r="I152" s="467" t="s">
        <v>896</v>
      </c>
      <c r="J152" s="467" t="s">
        <v>945</v>
      </c>
      <c r="K152" s="463"/>
    </row>
    <row r="153" ht="15" customHeight="1">
      <c r="B153" s="440"/>
      <c r="C153" s="467" t="s">
        <v>842</v>
      </c>
      <c r="D153" s="415"/>
      <c r="E153" s="415"/>
      <c r="F153" s="468" t="s">
        <v>894</v>
      </c>
      <c r="G153" s="415"/>
      <c r="H153" s="467" t="s">
        <v>955</v>
      </c>
      <c r="I153" s="467" t="s">
        <v>896</v>
      </c>
      <c r="J153" s="467" t="s">
        <v>945</v>
      </c>
      <c r="K153" s="463"/>
    </row>
    <row r="154" ht="15" customHeight="1">
      <c r="B154" s="440"/>
      <c r="C154" s="467" t="s">
        <v>899</v>
      </c>
      <c r="D154" s="415"/>
      <c r="E154" s="415"/>
      <c r="F154" s="468" t="s">
        <v>900</v>
      </c>
      <c r="G154" s="415"/>
      <c r="H154" s="467" t="s">
        <v>934</v>
      </c>
      <c r="I154" s="467" t="s">
        <v>896</v>
      </c>
      <c r="J154" s="467">
        <v>50</v>
      </c>
      <c r="K154" s="463"/>
    </row>
    <row r="155" ht="15" customHeight="1">
      <c r="B155" s="440"/>
      <c r="C155" s="467" t="s">
        <v>902</v>
      </c>
      <c r="D155" s="415"/>
      <c r="E155" s="415"/>
      <c r="F155" s="468" t="s">
        <v>894</v>
      </c>
      <c r="G155" s="415"/>
      <c r="H155" s="467" t="s">
        <v>934</v>
      </c>
      <c r="I155" s="467" t="s">
        <v>904</v>
      </c>
      <c r="J155" s="467"/>
      <c r="K155" s="463"/>
    </row>
    <row r="156" ht="15" customHeight="1">
      <c r="B156" s="440"/>
      <c r="C156" s="467" t="s">
        <v>913</v>
      </c>
      <c r="D156" s="415"/>
      <c r="E156" s="415"/>
      <c r="F156" s="468" t="s">
        <v>900</v>
      </c>
      <c r="G156" s="415"/>
      <c r="H156" s="467" t="s">
        <v>934</v>
      </c>
      <c r="I156" s="467" t="s">
        <v>896</v>
      </c>
      <c r="J156" s="467">
        <v>50</v>
      </c>
      <c r="K156" s="463"/>
    </row>
    <row r="157" ht="15" customHeight="1">
      <c r="B157" s="440"/>
      <c r="C157" s="467" t="s">
        <v>921</v>
      </c>
      <c r="D157" s="415"/>
      <c r="E157" s="415"/>
      <c r="F157" s="468" t="s">
        <v>900</v>
      </c>
      <c r="G157" s="415"/>
      <c r="H157" s="467" t="s">
        <v>934</v>
      </c>
      <c r="I157" s="467" t="s">
        <v>896</v>
      </c>
      <c r="J157" s="467">
        <v>50</v>
      </c>
      <c r="K157" s="463"/>
    </row>
    <row r="158" ht="15" customHeight="1">
      <c r="B158" s="440"/>
      <c r="C158" s="467" t="s">
        <v>919</v>
      </c>
      <c r="D158" s="415"/>
      <c r="E158" s="415"/>
      <c r="F158" s="468" t="s">
        <v>900</v>
      </c>
      <c r="G158" s="415"/>
      <c r="H158" s="467" t="s">
        <v>934</v>
      </c>
      <c r="I158" s="467" t="s">
        <v>896</v>
      </c>
      <c r="J158" s="467">
        <v>50</v>
      </c>
      <c r="K158" s="463"/>
    </row>
    <row r="159" ht="15" customHeight="1">
      <c r="B159" s="440"/>
      <c r="C159" s="467" t="s">
        <v>956</v>
      </c>
      <c r="D159" s="415"/>
      <c r="E159" s="415"/>
      <c r="F159" s="468" t="s">
        <v>894</v>
      </c>
      <c r="G159" s="415"/>
      <c r="H159" s="467" t="s">
        <v>957</v>
      </c>
      <c r="I159" s="467" t="s">
        <v>896</v>
      </c>
      <c r="J159" s="467" t="s">
        <v>958</v>
      </c>
      <c r="K159" s="463"/>
    </row>
    <row r="160" ht="15" customHeight="1">
      <c r="B160" s="440"/>
      <c r="C160" s="467" t="s">
        <v>959</v>
      </c>
      <c r="D160" s="415"/>
      <c r="E160" s="415"/>
      <c r="F160" s="468" t="s">
        <v>894</v>
      </c>
      <c r="G160" s="415"/>
      <c r="H160" s="467" t="s">
        <v>960</v>
      </c>
      <c r="I160" s="467" t="s">
        <v>929</v>
      </c>
      <c r="J160" s="467"/>
      <c r="K160" s="463"/>
    </row>
    <row r="161" ht="15" customHeight="1">
      <c r="B161" s="469"/>
      <c r="C161" s="449"/>
      <c r="D161" s="449"/>
      <c r="E161" s="449"/>
      <c r="F161" s="449"/>
      <c r="G161" s="449"/>
      <c r="H161" s="449"/>
      <c r="I161" s="449"/>
      <c r="J161" s="449"/>
      <c r="K161" s="470"/>
    </row>
    <row r="162" ht="18.75" customHeight="1">
      <c r="B162" s="451"/>
      <c r="C162" s="461"/>
      <c r="D162" s="461"/>
      <c r="E162" s="461"/>
      <c r="F162" s="471"/>
      <c r="G162" s="461"/>
      <c r="H162" s="461"/>
      <c r="I162" s="461"/>
      <c r="J162" s="461"/>
      <c r="K162" s="451"/>
    </row>
    <row r="163" ht="18.75" customHeight="1">
      <c r="B163" s="423"/>
      <c r="C163" s="423"/>
      <c r="D163" s="423"/>
      <c r="E163" s="423"/>
      <c r="F163" s="423"/>
      <c r="G163" s="423"/>
      <c r="H163" s="423"/>
      <c r="I163" s="423"/>
      <c r="J163" s="423"/>
      <c r="K163" s="423"/>
    </row>
    <row r="164" ht="7.5" customHeight="1">
      <c r="B164" s="402"/>
      <c r="C164" s="403"/>
      <c r="D164" s="403"/>
      <c r="E164" s="403"/>
      <c r="F164" s="403"/>
      <c r="G164" s="403"/>
      <c r="H164" s="403"/>
      <c r="I164" s="403"/>
      <c r="J164" s="403"/>
      <c r="K164" s="404"/>
    </row>
    <row r="165" ht="45" customHeight="1">
      <c r="B165" s="405"/>
      <c r="C165" s="406" t="s">
        <v>961</v>
      </c>
      <c r="D165" s="406"/>
      <c r="E165" s="406"/>
      <c r="F165" s="406"/>
      <c r="G165" s="406"/>
      <c r="H165" s="406"/>
      <c r="I165" s="406"/>
      <c r="J165" s="406"/>
      <c r="K165" s="407"/>
    </row>
    <row r="166" ht="17.25" customHeight="1">
      <c r="B166" s="405"/>
      <c r="C166" s="430" t="s">
        <v>888</v>
      </c>
      <c r="D166" s="430"/>
      <c r="E166" s="430"/>
      <c r="F166" s="430" t="s">
        <v>889</v>
      </c>
      <c r="G166" s="472"/>
      <c r="H166" s="473" t="s">
        <v>45</v>
      </c>
      <c r="I166" s="473" t="s">
        <v>48</v>
      </c>
      <c r="J166" s="430" t="s">
        <v>890</v>
      </c>
      <c r="K166" s="407"/>
    </row>
    <row r="167" ht="17.25" customHeight="1">
      <c r="B167" s="408"/>
      <c r="C167" s="432" t="s">
        <v>891</v>
      </c>
      <c r="D167" s="432"/>
      <c r="E167" s="432"/>
      <c r="F167" s="433" t="s">
        <v>892</v>
      </c>
      <c r="G167" s="474"/>
      <c r="H167" s="475"/>
      <c r="I167" s="475"/>
      <c r="J167" s="432" t="s">
        <v>893</v>
      </c>
      <c r="K167" s="410"/>
    </row>
    <row r="168" ht="5.25" customHeight="1">
      <c r="B168" s="440"/>
      <c r="C168" s="435"/>
      <c r="D168" s="435"/>
      <c r="E168" s="435"/>
      <c r="F168" s="435"/>
      <c r="G168" s="436"/>
      <c r="H168" s="435"/>
      <c r="I168" s="435"/>
      <c r="J168" s="435"/>
      <c r="K168" s="463"/>
    </row>
    <row r="169" ht="15" customHeight="1">
      <c r="B169" s="440"/>
      <c r="C169" s="415" t="s">
        <v>897</v>
      </c>
      <c r="D169" s="415"/>
      <c r="E169" s="415"/>
      <c r="F169" s="438" t="s">
        <v>894</v>
      </c>
      <c r="G169" s="415"/>
      <c r="H169" s="415" t="s">
        <v>934</v>
      </c>
      <c r="I169" s="415" t="s">
        <v>896</v>
      </c>
      <c r="J169" s="415">
        <v>120</v>
      </c>
      <c r="K169" s="463"/>
    </row>
    <row r="170" ht="15" customHeight="1">
      <c r="B170" s="440"/>
      <c r="C170" s="415" t="s">
        <v>943</v>
      </c>
      <c r="D170" s="415"/>
      <c r="E170" s="415"/>
      <c r="F170" s="438" t="s">
        <v>894</v>
      </c>
      <c r="G170" s="415"/>
      <c r="H170" s="415" t="s">
        <v>944</v>
      </c>
      <c r="I170" s="415" t="s">
        <v>896</v>
      </c>
      <c r="J170" s="415" t="s">
        <v>945</v>
      </c>
      <c r="K170" s="463"/>
    </row>
    <row r="171" ht="15" customHeight="1">
      <c r="B171" s="440"/>
      <c r="C171" s="415" t="s">
        <v>842</v>
      </c>
      <c r="D171" s="415"/>
      <c r="E171" s="415"/>
      <c r="F171" s="438" t="s">
        <v>894</v>
      </c>
      <c r="G171" s="415"/>
      <c r="H171" s="415" t="s">
        <v>962</v>
      </c>
      <c r="I171" s="415" t="s">
        <v>896</v>
      </c>
      <c r="J171" s="415" t="s">
        <v>945</v>
      </c>
      <c r="K171" s="463"/>
    </row>
    <row r="172" ht="15" customHeight="1">
      <c r="B172" s="440"/>
      <c r="C172" s="415" t="s">
        <v>899</v>
      </c>
      <c r="D172" s="415"/>
      <c r="E172" s="415"/>
      <c r="F172" s="438" t="s">
        <v>900</v>
      </c>
      <c r="G172" s="415"/>
      <c r="H172" s="415" t="s">
        <v>962</v>
      </c>
      <c r="I172" s="415" t="s">
        <v>896</v>
      </c>
      <c r="J172" s="415">
        <v>50</v>
      </c>
      <c r="K172" s="463"/>
    </row>
    <row r="173" ht="15" customHeight="1">
      <c r="B173" s="440"/>
      <c r="C173" s="415" t="s">
        <v>902</v>
      </c>
      <c r="D173" s="415"/>
      <c r="E173" s="415"/>
      <c r="F173" s="438" t="s">
        <v>894</v>
      </c>
      <c r="G173" s="415"/>
      <c r="H173" s="415" t="s">
        <v>962</v>
      </c>
      <c r="I173" s="415" t="s">
        <v>904</v>
      </c>
      <c r="J173" s="415"/>
      <c r="K173" s="463"/>
    </row>
    <row r="174" ht="15" customHeight="1">
      <c r="B174" s="440"/>
      <c r="C174" s="415" t="s">
        <v>913</v>
      </c>
      <c r="D174" s="415"/>
      <c r="E174" s="415"/>
      <c r="F174" s="438" t="s">
        <v>900</v>
      </c>
      <c r="G174" s="415"/>
      <c r="H174" s="415" t="s">
        <v>962</v>
      </c>
      <c r="I174" s="415" t="s">
        <v>896</v>
      </c>
      <c r="J174" s="415">
        <v>50</v>
      </c>
      <c r="K174" s="463"/>
    </row>
    <row r="175" ht="15" customHeight="1">
      <c r="B175" s="440"/>
      <c r="C175" s="415" t="s">
        <v>921</v>
      </c>
      <c r="D175" s="415"/>
      <c r="E175" s="415"/>
      <c r="F175" s="438" t="s">
        <v>900</v>
      </c>
      <c r="G175" s="415"/>
      <c r="H175" s="415" t="s">
        <v>962</v>
      </c>
      <c r="I175" s="415" t="s">
        <v>896</v>
      </c>
      <c r="J175" s="415">
        <v>50</v>
      </c>
      <c r="K175" s="463"/>
    </row>
    <row r="176" ht="15" customHeight="1">
      <c r="B176" s="440"/>
      <c r="C176" s="415" t="s">
        <v>919</v>
      </c>
      <c r="D176" s="415"/>
      <c r="E176" s="415"/>
      <c r="F176" s="438" t="s">
        <v>900</v>
      </c>
      <c r="G176" s="415"/>
      <c r="H176" s="415" t="s">
        <v>962</v>
      </c>
      <c r="I176" s="415" t="s">
        <v>896</v>
      </c>
      <c r="J176" s="415">
        <v>50</v>
      </c>
      <c r="K176" s="463"/>
    </row>
    <row r="177" ht="15" customHeight="1">
      <c r="B177" s="440"/>
      <c r="C177" s="415" t="s">
        <v>79</v>
      </c>
      <c r="D177" s="415"/>
      <c r="E177" s="415"/>
      <c r="F177" s="438" t="s">
        <v>894</v>
      </c>
      <c r="G177" s="415"/>
      <c r="H177" s="415" t="s">
        <v>963</v>
      </c>
      <c r="I177" s="415" t="s">
        <v>964</v>
      </c>
      <c r="J177" s="415"/>
      <c r="K177" s="463"/>
    </row>
    <row r="178" ht="15" customHeight="1">
      <c r="B178" s="440"/>
      <c r="C178" s="415" t="s">
        <v>48</v>
      </c>
      <c r="D178" s="415"/>
      <c r="E178" s="415"/>
      <c r="F178" s="438" t="s">
        <v>894</v>
      </c>
      <c r="G178" s="415"/>
      <c r="H178" s="415" t="s">
        <v>965</v>
      </c>
      <c r="I178" s="415" t="s">
        <v>966</v>
      </c>
      <c r="J178" s="415">
        <v>1</v>
      </c>
      <c r="K178" s="463"/>
    </row>
    <row r="179" ht="15" customHeight="1">
      <c r="B179" s="440"/>
      <c r="C179" s="415" t="s">
        <v>43</v>
      </c>
      <c r="D179" s="415"/>
      <c r="E179" s="415"/>
      <c r="F179" s="438" t="s">
        <v>894</v>
      </c>
      <c r="G179" s="415"/>
      <c r="H179" s="415" t="s">
        <v>967</v>
      </c>
      <c r="I179" s="415" t="s">
        <v>896</v>
      </c>
      <c r="J179" s="415">
        <v>20</v>
      </c>
      <c r="K179" s="463"/>
    </row>
    <row r="180" ht="15" customHeight="1">
      <c r="B180" s="440"/>
      <c r="C180" s="415" t="s">
        <v>45</v>
      </c>
      <c r="D180" s="415"/>
      <c r="E180" s="415"/>
      <c r="F180" s="438" t="s">
        <v>894</v>
      </c>
      <c r="G180" s="415"/>
      <c r="H180" s="415" t="s">
        <v>968</v>
      </c>
      <c r="I180" s="415" t="s">
        <v>896</v>
      </c>
      <c r="J180" s="415">
        <v>255</v>
      </c>
      <c r="K180" s="463"/>
    </row>
    <row r="181" ht="15" customHeight="1">
      <c r="B181" s="440"/>
      <c r="C181" s="415" t="s">
        <v>80</v>
      </c>
      <c r="D181" s="415"/>
      <c r="E181" s="415"/>
      <c r="F181" s="438" t="s">
        <v>894</v>
      </c>
      <c r="G181" s="415"/>
      <c r="H181" s="415" t="s">
        <v>858</v>
      </c>
      <c r="I181" s="415" t="s">
        <v>896</v>
      </c>
      <c r="J181" s="415">
        <v>10</v>
      </c>
      <c r="K181" s="463"/>
    </row>
    <row r="182" ht="15" customHeight="1">
      <c r="B182" s="440"/>
      <c r="C182" s="415" t="s">
        <v>81</v>
      </c>
      <c r="D182" s="415"/>
      <c r="E182" s="415"/>
      <c r="F182" s="438" t="s">
        <v>894</v>
      </c>
      <c r="G182" s="415"/>
      <c r="H182" s="415" t="s">
        <v>969</v>
      </c>
      <c r="I182" s="415" t="s">
        <v>929</v>
      </c>
      <c r="J182" s="415"/>
      <c r="K182" s="463"/>
    </row>
    <row r="183" ht="15" customHeight="1">
      <c r="B183" s="440"/>
      <c r="C183" s="415" t="s">
        <v>970</v>
      </c>
      <c r="D183" s="415"/>
      <c r="E183" s="415"/>
      <c r="F183" s="438" t="s">
        <v>894</v>
      </c>
      <c r="G183" s="415"/>
      <c r="H183" s="415" t="s">
        <v>971</v>
      </c>
      <c r="I183" s="415" t="s">
        <v>929</v>
      </c>
      <c r="J183" s="415"/>
      <c r="K183" s="463"/>
    </row>
    <row r="184" ht="15" customHeight="1">
      <c r="B184" s="440"/>
      <c r="C184" s="415" t="s">
        <v>959</v>
      </c>
      <c r="D184" s="415"/>
      <c r="E184" s="415"/>
      <c r="F184" s="438" t="s">
        <v>894</v>
      </c>
      <c r="G184" s="415"/>
      <c r="H184" s="415" t="s">
        <v>972</v>
      </c>
      <c r="I184" s="415" t="s">
        <v>929</v>
      </c>
      <c r="J184" s="415"/>
      <c r="K184" s="463"/>
    </row>
    <row r="185" ht="15" customHeight="1">
      <c r="B185" s="440"/>
      <c r="C185" s="415" t="s">
        <v>84</v>
      </c>
      <c r="D185" s="415"/>
      <c r="E185" s="415"/>
      <c r="F185" s="438" t="s">
        <v>900</v>
      </c>
      <c r="G185" s="415"/>
      <c r="H185" s="415" t="s">
        <v>973</v>
      </c>
      <c r="I185" s="415" t="s">
        <v>896</v>
      </c>
      <c r="J185" s="415">
        <v>50</v>
      </c>
      <c r="K185" s="463"/>
    </row>
    <row r="186" ht="15" customHeight="1">
      <c r="B186" s="440"/>
      <c r="C186" s="415" t="s">
        <v>974</v>
      </c>
      <c r="D186" s="415"/>
      <c r="E186" s="415"/>
      <c r="F186" s="438" t="s">
        <v>900</v>
      </c>
      <c r="G186" s="415"/>
      <c r="H186" s="415" t="s">
        <v>975</v>
      </c>
      <c r="I186" s="415" t="s">
        <v>976</v>
      </c>
      <c r="J186" s="415"/>
      <c r="K186" s="463"/>
    </row>
    <row r="187" ht="15" customHeight="1">
      <c r="B187" s="440"/>
      <c r="C187" s="415" t="s">
        <v>977</v>
      </c>
      <c r="D187" s="415"/>
      <c r="E187" s="415"/>
      <c r="F187" s="438" t="s">
        <v>900</v>
      </c>
      <c r="G187" s="415"/>
      <c r="H187" s="415" t="s">
        <v>978</v>
      </c>
      <c r="I187" s="415" t="s">
        <v>976</v>
      </c>
      <c r="J187" s="415"/>
      <c r="K187" s="463"/>
    </row>
    <row r="188" ht="15" customHeight="1">
      <c r="B188" s="440"/>
      <c r="C188" s="415" t="s">
        <v>979</v>
      </c>
      <c r="D188" s="415"/>
      <c r="E188" s="415"/>
      <c r="F188" s="438" t="s">
        <v>900</v>
      </c>
      <c r="G188" s="415"/>
      <c r="H188" s="415" t="s">
        <v>980</v>
      </c>
      <c r="I188" s="415" t="s">
        <v>976</v>
      </c>
      <c r="J188" s="415"/>
      <c r="K188" s="463"/>
    </row>
    <row r="189" ht="15" customHeight="1">
      <c r="B189" s="440"/>
      <c r="C189" s="476" t="s">
        <v>981</v>
      </c>
      <c r="D189" s="415"/>
      <c r="E189" s="415"/>
      <c r="F189" s="438" t="s">
        <v>900</v>
      </c>
      <c r="G189" s="415"/>
      <c r="H189" s="415" t="s">
        <v>982</v>
      </c>
      <c r="I189" s="415" t="s">
        <v>983</v>
      </c>
      <c r="J189" s="477" t="s">
        <v>984</v>
      </c>
      <c r="K189" s="463"/>
    </row>
    <row r="190" s="23" customFormat="1" ht="15" customHeight="1">
      <c r="B190" s="478"/>
      <c r="C190" s="479" t="s">
        <v>985</v>
      </c>
      <c r="D190" s="480"/>
      <c r="E190" s="480"/>
      <c r="F190" s="481" t="s">
        <v>900</v>
      </c>
      <c r="G190" s="480"/>
      <c r="H190" s="480" t="s">
        <v>986</v>
      </c>
      <c r="I190" s="480" t="s">
        <v>983</v>
      </c>
      <c r="J190" s="482" t="s">
        <v>984</v>
      </c>
      <c r="K190" s="483"/>
    </row>
    <row r="191" ht="15" customHeight="1">
      <c r="B191" s="440"/>
      <c r="C191" s="476" t="s">
        <v>35</v>
      </c>
      <c r="D191" s="415"/>
      <c r="E191" s="415"/>
      <c r="F191" s="438" t="s">
        <v>894</v>
      </c>
      <c r="G191" s="415"/>
      <c r="H191" s="412" t="s">
        <v>987</v>
      </c>
      <c r="I191" s="415" t="s">
        <v>988</v>
      </c>
      <c r="J191" s="415"/>
      <c r="K191" s="463"/>
    </row>
    <row r="192" ht="15" customHeight="1">
      <c r="B192" s="440"/>
      <c r="C192" s="476" t="s">
        <v>989</v>
      </c>
      <c r="D192" s="415"/>
      <c r="E192" s="415"/>
      <c r="F192" s="438" t="s">
        <v>894</v>
      </c>
      <c r="G192" s="415"/>
      <c r="H192" s="415" t="s">
        <v>990</v>
      </c>
      <c r="I192" s="415" t="s">
        <v>929</v>
      </c>
      <c r="J192" s="415"/>
      <c r="K192" s="463"/>
    </row>
    <row r="193" ht="15" customHeight="1">
      <c r="B193" s="440"/>
      <c r="C193" s="476" t="s">
        <v>991</v>
      </c>
      <c r="D193" s="415"/>
      <c r="E193" s="415"/>
      <c r="F193" s="438" t="s">
        <v>894</v>
      </c>
      <c r="G193" s="415"/>
      <c r="H193" s="415" t="s">
        <v>992</v>
      </c>
      <c r="I193" s="415" t="s">
        <v>929</v>
      </c>
      <c r="J193" s="415"/>
      <c r="K193" s="463"/>
    </row>
    <row r="194" ht="15" customHeight="1">
      <c r="B194" s="440"/>
      <c r="C194" s="476" t="s">
        <v>993</v>
      </c>
      <c r="D194" s="415"/>
      <c r="E194" s="415"/>
      <c r="F194" s="438" t="s">
        <v>900</v>
      </c>
      <c r="G194" s="415"/>
      <c r="H194" s="415" t="s">
        <v>994</v>
      </c>
      <c r="I194" s="415" t="s">
        <v>929</v>
      </c>
      <c r="J194" s="415"/>
      <c r="K194" s="463"/>
    </row>
    <row r="195" ht="15" customHeight="1">
      <c r="B195" s="469"/>
      <c r="C195" s="484"/>
      <c r="D195" s="449"/>
      <c r="E195" s="449"/>
      <c r="F195" s="449"/>
      <c r="G195" s="449"/>
      <c r="H195" s="449"/>
      <c r="I195" s="449"/>
      <c r="J195" s="449"/>
      <c r="K195" s="470"/>
    </row>
    <row r="196" ht="18.75" customHeight="1">
      <c r="B196" s="451"/>
      <c r="C196" s="461"/>
      <c r="D196" s="461"/>
      <c r="E196" s="461"/>
      <c r="F196" s="471"/>
      <c r="G196" s="461"/>
      <c r="H196" s="461"/>
      <c r="I196" s="461"/>
      <c r="J196" s="461"/>
      <c r="K196" s="451"/>
    </row>
    <row r="197" ht="18.75" customHeight="1">
      <c r="B197" s="451"/>
      <c r="C197" s="461"/>
      <c r="D197" s="461"/>
      <c r="E197" s="461"/>
      <c r="F197" s="471"/>
      <c r="G197" s="461"/>
      <c r="H197" s="461"/>
      <c r="I197" s="461"/>
      <c r="J197" s="461"/>
      <c r="K197" s="451"/>
    </row>
    <row r="198" ht="18.75" customHeight="1">
      <c r="B198" s="423"/>
      <c r="C198" s="423"/>
      <c r="D198" s="423"/>
      <c r="E198" s="423"/>
      <c r="F198" s="423"/>
      <c r="G198" s="423"/>
      <c r="H198" s="423"/>
      <c r="I198" s="423"/>
      <c r="J198" s="423"/>
      <c r="K198" s="423"/>
    </row>
    <row r="199">
      <c r="B199" s="402"/>
      <c r="C199" s="403"/>
      <c r="D199" s="403"/>
      <c r="E199" s="403"/>
      <c r="F199" s="403"/>
      <c r="G199" s="403"/>
      <c r="H199" s="403"/>
      <c r="I199" s="403"/>
      <c r="J199" s="403"/>
      <c r="K199" s="404"/>
    </row>
    <row r="200" ht="21">
      <c r="B200" s="405"/>
      <c r="C200" s="406" t="s">
        <v>995</v>
      </c>
      <c r="D200" s="406"/>
      <c r="E200" s="406"/>
      <c r="F200" s="406"/>
      <c r="G200" s="406"/>
      <c r="H200" s="406"/>
      <c r="I200" s="406"/>
      <c r="J200" s="406"/>
      <c r="K200" s="407"/>
    </row>
    <row r="201" ht="25.5" customHeight="1">
      <c r="B201" s="405"/>
      <c r="C201" s="485" t="s">
        <v>996</v>
      </c>
      <c r="D201" s="485"/>
      <c r="E201" s="485"/>
      <c r="F201" s="485" t="s">
        <v>997</v>
      </c>
      <c r="G201" s="486"/>
      <c r="H201" s="485" t="s">
        <v>998</v>
      </c>
      <c r="I201" s="485"/>
      <c r="J201" s="485"/>
      <c r="K201" s="407"/>
    </row>
    <row r="202" ht="5.25" customHeight="1">
      <c r="B202" s="440"/>
      <c r="C202" s="435"/>
      <c r="D202" s="435"/>
      <c r="E202" s="435"/>
      <c r="F202" s="435"/>
      <c r="G202" s="461"/>
      <c r="H202" s="435"/>
      <c r="I202" s="435"/>
      <c r="J202" s="435"/>
      <c r="K202" s="463"/>
    </row>
    <row r="203" ht="15" customHeight="1">
      <c r="B203" s="440"/>
      <c r="C203" s="415" t="s">
        <v>988</v>
      </c>
      <c r="D203" s="415"/>
      <c r="E203" s="415"/>
      <c r="F203" s="438" t="s">
        <v>999</v>
      </c>
      <c r="G203" s="415"/>
      <c r="H203" s="415" t="s">
        <v>1000</v>
      </c>
      <c r="I203" s="415"/>
      <c r="J203" s="415"/>
      <c r="K203" s="463"/>
    </row>
    <row r="204" ht="15" customHeight="1">
      <c r="B204" s="440"/>
      <c r="C204" s="415"/>
      <c r="D204" s="415"/>
      <c r="E204" s="415"/>
      <c r="F204" s="438" t="s">
        <v>36</v>
      </c>
      <c r="G204" s="415"/>
      <c r="H204" s="415" t="s">
        <v>1001</v>
      </c>
      <c r="I204" s="415"/>
      <c r="J204" s="415"/>
      <c r="K204" s="463"/>
    </row>
    <row r="205" ht="15" customHeight="1">
      <c r="B205" s="440"/>
      <c r="C205" s="415"/>
      <c r="D205" s="415"/>
      <c r="E205" s="415"/>
      <c r="F205" s="438" t="s">
        <v>1002</v>
      </c>
      <c r="G205" s="415"/>
      <c r="H205" s="415" t="s">
        <v>1003</v>
      </c>
      <c r="I205" s="415"/>
      <c r="J205" s="415"/>
      <c r="K205" s="463"/>
    </row>
    <row r="206" ht="15" customHeight="1">
      <c r="B206" s="440"/>
      <c r="C206" s="415"/>
      <c r="D206" s="415"/>
      <c r="E206" s="415"/>
      <c r="F206" s="438" t="s">
        <v>1004</v>
      </c>
      <c r="G206" s="415"/>
      <c r="H206" s="415" t="s">
        <v>1005</v>
      </c>
      <c r="I206" s="415"/>
      <c r="J206" s="415"/>
      <c r="K206" s="463"/>
    </row>
    <row r="207" ht="15" customHeight="1">
      <c r="B207" s="440"/>
      <c r="C207" s="415"/>
      <c r="D207" s="415"/>
      <c r="E207" s="415"/>
      <c r="F207" s="438" t="s">
        <v>1006</v>
      </c>
      <c r="G207" s="415"/>
      <c r="H207" s="415" t="s">
        <v>1007</v>
      </c>
      <c r="I207" s="415"/>
      <c r="J207" s="415"/>
      <c r="K207" s="463"/>
    </row>
    <row r="208" ht="15" customHeight="1">
      <c r="B208" s="440"/>
      <c r="C208" s="415"/>
      <c r="D208" s="415"/>
      <c r="E208" s="415"/>
      <c r="F208" s="438"/>
      <c r="G208" s="415"/>
      <c r="H208" s="415"/>
      <c r="I208" s="415"/>
      <c r="J208" s="415"/>
      <c r="K208" s="463"/>
    </row>
    <row r="209" ht="15" customHeight="1">
      <c r="B209" s="440"/>
      <c r="C209" s="415" t="s">
        <v>941</v>
      </c>
      <c r="D209" s="415"/>
      <c r="E209" s="415"/>
      <c r="F209" s="438" t="s">
        <v>70</v>
      </c>
      <c r="G209" s="415"/>
      <c r="H209" s="415" t="s">
        <v>1008</v>
      </c>
      <c r="I209" s="415"/>
      <c r="J209" s="415"/>
      <c r="K209" s="463"/>
    </row>
    <row r="210" ht="15" customHeight="1">
      <c r="B210" s="440"/>
      <c r="C210" s="415"/>
      <c r="D210" s="415"/>
      <c r="E210" s="415"/>
      <c r="F210" s="438" t="s">
        <v>836</v>
      </c>
      <c r="G210" s="415"/>
      <c r="H210" s="415" t="s">
        <v>837</v>
      </c>
      <c r="I210" s="415"/>
      <c r="J210" s="415"/>
      <c r="K210" s="463"/>
    </row>
    <row r="211" ht="15" customHeight="1">
      <c r="B211" s="440"/>
      <c r="C211" s="415"/>
      <c r="D211" s="415"/>
      <c r="E211" s="415"/>
      <c r="F211" s="438" t="s">
        <v>834</v>
      </c>
      <c r="G211" s="415"/>
      <c r="H211" s="415" t="s">
        <v>1009</v>
      </c>
      <c r="I211" s="415"/>
      <c r="J211" s="415"/>
      <c r="K211" s="463"/>
    </row>
    <row r="212" ht="15" customHeight="1">
      <c r="B212" s="487"/>
      <c r="C212" s="415"/>
      <c r="D212" s="415"/>
      <c r="E212" s="415"/>
      <c r="F212" s="438" t="s">
        <v>838</v>
      </c>
      <c r="G212" s="476"/>
      <c r="H212" s="467" t="s">
        <v>839</v>
      </c>
      <c r="I212" s="467"/>
      <c r="J212" s="467"/>
      <c r="K212" s="488"/>
    </row>
    <row r="213" ht="15" customHeight="1">
      <c r="B213" s="487"/>
      <c r="C213" s="415"/>
      <c r="D213" s="415"/>
      <c r="E213" s="415"/>
      <c r="F213" s="438" t="s">
        <v>840</v>
      </c>
      <c r="G213" s="476"/>
      <c r="H213" s="467" t="s">
        <v>801</v>
      </c>
      <c r="I213" s="467"/>
      <c r="J213" s="467"/>
      <c r="K213" s="488"/>
    </row>
    <row r="214" ht="15" customHeight="1">
      <c r="B214" s="487"/>
      <c r="C214" s="415"/>
      <c r="D214" s="415"/>
      <c r="E214" s="415"/>
      <c r="F214" s="438"/>
      <c r="G214" s="476"/>
      <c r="H214" s="467"/>
      <c r="I214" s="467"/>
      <c r="J214" s="467"/>
      <c r="K214" s="488"/>
    </row>
    <row r="215" ht="15" customHeight="1">
      <c r="B215" s="487"/>
      <c r="C215" s="415" t="s">
        <v>966</v>
      </c>
      <c r="D215" s="415"/>
      <c r="E215" s="415"/>
      <c r="F215" s="438">
        <v>1</v>
      </c>
      <c r="G215" s="476"/>
      <c r="H215" s="467" t="s">
        <v>1010</v>
      </c>
      <c r="I215" s="467"/>
      <c r="J215" s="467"/>
      <c r="K215" s="488"/>
    </row>
    <row r="216" ht="15" customHeight="1">
      <c r="B216" s="487"/>
      <c r="C216" s="415"/>
      <c r="D216" s="415"/>
      <c r="E216" s="415"/>
      <c r="F216" s="438">
        <v>2</v>
      </c>
      <c r="G216" s="476"/>
      <c r="H216" s="467" t="s">
        <v>1011</v>
      </c>
      <c r="I216" s="467"/>
      <c r="J216" s="467"/>
      <c r="K216" s="488"/>
    </row>
    <row r="217" ht="15" customHeight="1">
      <c r="B217" s="487"/>
      <c r="C217" s="415"/>
      <c r="D217" s="415"/>
      <c r="E217" s="415"/>
      <c r="F217" s="438">
        <v>3</v>
      </c>
      <c r="G217" s="476"/>
      <c r="H217" s="467" t="s">
        <v>1012</v>
      </c>
      <c r="I217" s="467"/>
      <c r="J217" s="467"/>
      <c r="K217" s="488"/>
    </row>
    <row r="218" ht="15" customHeight="1">
      <c r="B218" s="487"/>
      <c r="C218" s="415"/>
      <c r="D218" s="415"/>
      <c r="E218" s="415"/>
      <c r="F218" s="438">
        <v>4</v>
      </c>
      <c r="G218" s="476"/>
      <c r="H218" s="467" t="s">
        <v>1013</v>
      </c>
      <c r="I218" s="467"/>
      <c r="J218" s="467"/>
      <c r="K218" s="488"/>
    </row>
    <row r="219" ht="12.75" customHeight="1">
      <c r="B219" s="489"/>
      <c r="C219" s="490"/>
      <c r="D219" s="490"/>
      <c r="E219" s="490"/>
      <c r="F219" s="490"/>
      <c r="G219" s="490"/>
      <c r="H219" s="490"/>
      <c r="I219" s="490"/>
      <c r="J219" s="490"/>
      <c r="K219" s="491"/>
    </row>
  </sheetData>
  <sheetProtection sheet="1" formatColumns="0" formatRows="0" objects="1" scenarios="1" spinCount="100000" saltValue="l2LIVqLyLXq1Pwc0h/mlP52xPEWp+OUKbEcklFqzRwca7/SBhfIcpYY9RNt5/8ys3bQht701Fp25bZTI2TrRUw==" hashValue="EMeFDuxUNGOmVhWF35m0W2gF10tNvGNg+HwbyOsVUoeMHXaD6IK62w+GVNrgv7hzKudFj0RSDwpzLvx6DQCHOQ==" algorithmName="SHA-512" password="CC35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2026-04-21T05:56:46Z</dcterms:modified>
</cp:coreProperties>
</file>