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10" yWindow="405" windowWidth="18840" windowHeight="13725"/>
  </bookViews>
  <sheets>
    <sheet name="Rekapitulace stavby" sheetId="1" r:id="rId1"/>
    <sheet name="SO 100 - Komunikace" sheetId="2" r:id="rId2"/>
  </sheets>
  <definedNames>
    <definedName name="_xlnm._FilterDatabase" localSheetId="1" hidden="1">'SO 100 - Komunikace'!$C$132:$K$335</definedName>
    <definedName name="_xlnm.Print_Titles" localSheetId="0">'Rekapitulace stavby'!$92:$92</definedName>
    <definedName name="_xlnm.Print_Titles" localSheetId="1">'SO 100 - Komunikace'!$132:$132</definedName>
    <definedName name="_xlnm.Print_Area" localSheetId="0">'Rekapitulace stavby'!$D$4:$AO$76,'Rekapitulace stavby'!$C$82:$AQ$96</definedName>
    <definedName name="_xlnm.Print_Area" localSheetId="1">'SO 100 - Komunikace'!$C$4:$J$76,'SO 100 - Komunikace'!$C$82:$J$114,'SO 100 - Komunikace'!$C$120:$J$335</definedName>
  </definedNames>
  <calcPr calcId="145621"/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 s="1"/>
  <c r="BI335" i="2"/>
  <c r="BH335" i="2"/>
  <c r="BG335" i="2"/>
  <c r="BF335" i="2"/>
  <c r="T335" i="2"/>
  <c r="T334" i="2" s="1"/>
  <c r="R335" i="2"/>
  <c r="R334" i="2" s="1"/>
  <c r="P335" i="2"/>
  <c r="P334" i="2" s="1"/>
  <c r="BI333" i="2"/>
  <c r="BH333" i="2"/>
  <c r="BG333" i="2"/>
  <c r="BF333" i="2"/>
  <c r="T333" i="2"/>
  <c r="T332" i="2" s="1"/>
  <c r="R333" i="2"/>
  <c r="R332" i="2" s="1"/>
  <c r="P333" i="2"/>
  <c r="P332" i="2" s="1"/>
  <c r="BI331" i="2"/>
  <c r="BH331" i="2"/>
  <c r="BG331" i="2"/>
  <c r="BF331" i="2"/>
  <c r="T331" i="2"/>
  <c r="R331" i="2"/>
  <c r="P331" i="2"/>
  <c r="BI330" i="2"/>
  <c r="BH330" i="2"/>
  <c r="BG330" i="2"/>
  <c r="BF330" i="2"/>
  <c r="T330" i="2"/>
  <c r="R330" i="2"/>
  <c r="P330" i="2"/>
  <c r="BI329" i="2"/>
  <c r="BH329" i="2"/>
  <c r="BG329" i="2"/>
  <c r="BF329" i="2"/>
  <c r="T329" i="2"/>
  <c r="R329" i="2"/>
  <c r="P329" i="2"/>
  <c r="BI327" i="2"/>
  <c r="BH327" i="2"/>
  <c r="BG327" i="2"/>
  <c r="BF327" i="2"/>
  <c r="T327" i="2"/>
  <c r="R327" i="2"/>
  <c r="P327" i="2"/>
  <c r="BI326" i="2"/>
  <c r="BH326" i="2"/>
  <c r="BG326" i="2"/>
  <c r="BF326" i="2"/>
  <c r="T326" i="2"/>
  <c r="R326" i="2"/>
  <c r="P326" i="2"/>
  <c r="BI325" i="2"/>
  <c r="BH325" i="2"/>
  <c r="BG325" i="2"/>
  <c r="BF325" i="2"/>
  <c r="T325" i="2"/>
  <c r="R325" i="2"/>
  <c r="P325" i="2"/>
  <c r="BI324" i="2"/>
  <c r="BH324" i="2"/>
  <c r="BG324" i="2"/>
  <c r="BF324" i="2"/>
  <c r="T324" i="2"/>
  <c r="R324" i="2"/>
  <c r="P324" i="2"/>
  <c r="BI320" i="2"/>
  <c r="BH320" i="2"/>
  <c r="BG320" i="2"/>
  <c r="BF320" i="2"/>
  <c r="T320" i="2"/>
  <c r="T319" i="2"/>
  <c r="R320" i="2"/>
  <c r="R319" i="2"/>
  <c r="P320" i="2"/>
  <c r="P319" i="2"/>
  <c r="BI318" i="2"/>
  <c r="BH318" i="2"/>
  <c r="BG318" i="2"/>
  <c r="BF318" i="2"/>
  <c r="T318" i="2"/>
  <c r="R318" i="2"/>
  <c r="P318" i="2"/>
  <c r="BI316" i="2"/>
  <c r="BH316" i="2"/>
  <c r="BG316" i="2"/>
  <c r="BF316" i="2"/>
  <c r="T316" i="2"/>
  <c r="R316" i="2"/>
  <c r="P316" i="2"/>
  <c r="BI314" i="2"/>
  <c r="BH314" i="2"/>
  <c r="BG314" i="2"/>
  <c r="BF314" i="2"/>
  <c r="T314" i="2"/>
  <c r="R314" i="2"/>
  <c r="P314" i="2"/>
  <c r="BI312" i="2"/>
  <c r="BH312" i="2"/>
  <c r="BG312" i="2"/>
  <c r="BF312" i="2"/>
  <c r="T312" i="2"/>
  <c r="R312" i="2"/>
  <c r="P312" i="2"/>
  <c r="BI311" i="2"/>
  <c r="BH311" i="2"/>
  <c r="BG311" i="2"/>
  <c r="BF311" i="2"/>
  <c r="T311" i="2"/>
  <c r="R311" i="2"/>
  <c r="P311" i="2"/>
  <c r="BI309" i="2"/>
  <c r="BH309" i="2"/>
  <c r="BG309" i="2"/>
  <c r="BF309" i="2"/>
  <c r="T309" i="2"/>
  <c r="R309" i="2"/>
  <c r="P309" i="2"/>
  <c r="BI307" i="2"/>
  <c r="BH307" i="2"/>
  <c r="BG307" i="2"/>
  <c r="BF307" i="2"/>
  <c r="T307" i="2"/>
  <c r="R307" i="2"/>
  <c r="P307" i="2"/>
  <c r="BI304" i="2"/>
  <c r="BH304" i="2"/>
  <c r="BG304" i="2"/>
  <c r="BF304" i="2"/>
  <c r="T304" i="2"/>
  <c r="T303" i="2" s="1"/>
  <c r="R304" i="2"/>
  <c r="R303" i="2" s="1"/>
  <c r="P304" i="2"/>
  <c r="P303" i="2" s="1"/>
  <c r="BI301" i="2"/>
  <c r="BH301" i="2"/>
  <c r="BG301" i="2"/>
  <c r="BF301" i="2"/>
  <c r="T301" i="2"/>
  <c r="R301" i="2"/>
  <c r="P301" i="2"/>
  <c r="BI299" i="2"/>
  <c r="BH299" i="2"/>
  <c r="BG299" i="2"/>
  <c r="BF299" i="2"/>
  <c r="T299" i="2"/>
  <c r="R299" i="2"/>
  <c r="P299" i="2"/>
  <c r="BI297" i="2"/>
  <c r="BH297" i="2"/>
  <c r="BG297" i="2"/>
  <c r="BF297" i="2"/>
  <c r="T297" i="2"/>
  <c r="R297" i="2"/>
  <c r="P297" i="2"/>
  <c r="BI295" i="2"/>
  <c r="BH295" i="2"/>
  <c r="BG295" i="2"/>
  <c r="BF295" i="2"/>
  <c r="T295" i="2"/>
  <c r="R295" i="2"/>
  <c r="P295" i="2"/>
  <c r="BI290" i="2"/>
  <c r="BH290" i="2"/>
  <c r="BG290" i="2"/>
  <c r="BF290" i="2"/>
  <c r="T290" i="2"/>
  <c r="R290" i="2"/>
  <c r="P290" i="2"/>
  <c r="BI287" i="2"/>
  <c r="BH287" i="2"/>
  <c r="BG287" i="2"/>
  <c r="BF287" i="2"/>
  <c r="T287" i="2"/>
  <c r="R287" i="2"/>
  <c r="P287" i="2"/>
  <c r="BI285" i="2"/>
  <c r="BH285" i="2"/>
  <c r="BG285" i="2"/>
  <c r="BF285" i="2"/>
  <c r="T285" i="2"/>
  <c r="R285" i="2"/>
  <c r="P285" i="2"/>
  <c r="BI279" i="2"/>
  <c r="BH279" i="2"/>
  <c r="BG279" i="2"/>
  <c r="BF279" i="2"/>
  <c r="T279" i="2"/>
  <c r="R279" i="2"/>
  <c r="P279" i="2"/>
  <c r="BI274" i="2"/>
  <c r="BH274" i="2"/>
  <c r="BG274" i="2"/>
  <c r="BF274" i="2"/>
  <c r="T274" i="2"/>
  <c r="R274" i="2"/>
  <c r="P274" i="2"/>
  <c r="BI271" i="2"/>
  <c r="BH271" i="2"/>
  <c r="BG271" i="2"/>
  <c r="BF271" i="2"/>
  <c r="T271" i="2"/>
  <c r="R271" i="2"/>
  <c r="P271" i="2"/>
  <c r="BI269" i="2"/>
  <c r="BH269" i="2"/>
  <c r="BG269" i="2"/>
  <c r="BF269" i="2"/>
  <c r="T269" i="2"/>
  <c r="R269" i="2"/>
  <c r="P269" i="2"/>
  <c r="BI268" i="2"/>
  <c r="BH268" i="2"/>
  <c r="BG268" i="2"/>
  <c r="BF268" i="2"/>
  <c r="T268" i="2"/>
  <c r="R268" i="2"/>
  <c r="P268" i="2"/>
  <c r="BI267" i="2"/>
  <c r="BH267" i="2"/>
  <c r="BG267" i="2"/>
  <c r="BF267" i="2"/>
  <c r="T267" i="2"/>
  <c r="R267" i="2"/>
  <c r="P267" i="2"/>
  <c r="BI266" i="2"/>
  <c r="BH266" i="2"/>
  <c r="BG266" i="2"/>
  <c r="BF266" i="2"/>
  <c r="T266" i="2"/>
  <c r="R266" i="2"/>
  <c r="P266" i="2"/>
  <c r="BI264" i="2"/>
  <c r="BH264" i="2"/>
  <c r="BG264" i="2"/>
  <c r="BF264" i="2"/>
  <c r="T264" i="2"/>
  <c r="R264" i="2"/>
  <c r="P264" i="2"/>
  <c r="BI263" i="2"/>
  <c r="BH263" i="2"/>
  <c r="BG263" i="2"/>
  <c r="BF263" i="2"/>
  <c r="T263" i="2"/>
  <c r="R263" i="2"/>
  <c r="P263" i="2"/>
  <c r="BI262" i="2"/>
  <c r="BH262" i="2"/>
  <c r="BG262" i="2"/>
  <c r="BF262" i="2"/>
  <c r="T262" i="2"/>
  <c r="R262" i="2"/>
  <c r="P262" i="2"/>
  <c r="BI261" i="2"/>
  <c r="BH261" i="2"/>
  <c r="BG261" i="2"/>
  <c r="BF261" i="2"/>
  <c r="T261" i="2"/>
  <c r="R261" i="2"/>
  <c r="P261" i="2"/>
  <c r="BI260" i="2"/>
  <c r="BH260" i="2"/>
  <c r="BG260" i="2"/>
  <c r="BF260" i="2"/>
  <c r="T260" i="2"/>
  <c r="R260" i="2"/>
  <c r="P260" i="2"/>
  <c r="BI258" i="2"/>
  <c r="BH258" i="2"/>
  <c r="BG258" i="2"/>
  <c r="BF258" i="2"/>
  <c r="T258" i="2"/>
  <c r="R258" i="2"/>
  <c r="P258" i="2"/>
  <c r="BI256" i="2"/>
  <c r="BH256" i="2"/>
  <c r="BG256" i="2"/>
  <c r="BF256" i="2"/>
  <c r="T256" i="2"/>
  <c r="R256" i="2"/>
  <c r="P256" i="2"/>
  <c r="BI255" i="2"/>
  <c r="BH255" i="2"/>
  <c r="BG255" i="2"/>
  <c r="BF255" i="2"/>
  <c r="T255" i="2"/>
  <c r="R255" i="2"/>
  <c r="P255" i="2"/>
  <c r="BI254" i="2"/>
  <c r="BH254" i="2"/>
  <c r="BG254" i="2"/>
  <c r="BF254" i="2"/>
  <c r="T254" i="2"/>
  <c r="R254" i="2"/>
  <c r="P254" i="2"/>
  <c r="BI252" i="2"/>
  <c r="BH252" i="2"/>
  <c r="BG252" i="2"/>
  <c r="BF252" i="2"/>
  <c r="T252" i="2"/>
  <c r="R252" i="2"/>
  <c r="P252" i="2"/>
  <c r="BI250" i="2"/>
  <c r="BH250" i="2"/>
  <c r="BG250" i="2"/>
  <c r="BF250" i="2"/>
  <c r="T250" i="2"/>
  <c r="R250" i="2"/>
  <c r="P250" i="2"/>
  <c r="BI248" i="2"/>
  <c r="BH248" i="2"/>
  <c r="BG248" i="2"/>
  <c r="BF248" i="2"/>
  <c r="T248" i="2"/>
  <c r="R248" i="2"/>
  <c r="P248" i="2"/>
  <c r="BI246" i="2"/>
  <c r="BH246" i="2"/>
  <c r="BG246" i="2"/>
  <c r="BF246" i="2"/>
  <c r="T246" i="2"/>
  <c r="R246" i="2"/>
  <c r="P246" i="2"/>
  <c r="BI244" i="2"/>
  <c r="BH244" i="2"/>
  <c r="BG244" i="2"/>
  <c r="BF244" i="2"/>
  <c r="T244" i="2"/>
  <c r="R244" i="2"/>
  <c r="P244" i="2"/>
  <c r="BI242" i="2"/>
  <c r="BH242" i="2"/>
  <c r="BG242" i="2"/>
  <c r="BF242" i="2"/>
  <c r="T242" i="2"/>
  <c r="R242" i="2"/>
  <c r="P242" i="2"/>
  <c r="BI241" i="2"/>
  <c r="BH241" i="2"/>
  <c r="BG241" i="2"/>
  <c r="BF241" i="2"/>
  <c r="T241" i="2"/>
  <c r="R241" i="2"/>
  <c r="P241" i="2"/>
  <c r="BI240" i="2"/>
  <c r="BH240" i="2"/>
  <c r="BG240" i="2"/>
  <c r="BF240" i="2"/>
  <c r="T240" i="2"/>
  <c r="R240" i="2"/>
  <c r="P240" i="2"/>
  <c r="BI238" i="2"/>
  <c r="BH238" i="2"/>
  <c r="BG238" i="2"/>
  <c r="BF238" i="2"/>
  <c r="T238" i="2"/>
  <c r="R238" i="2"/>
  <c r="P238" i="2"/>
  <c r="BI236" i="2"/>
  <c r="BH236" i="2"/>
  <c r="BG236" i="2"/>
  <c r="BF236" i="2"/>
  <c r="T236" i="2"/>
  <c r="R236" i="2"/>
  <c r="P236" i="2"/>
  <c r="BI235" i="2"/>
  <c r="BH235" i="2"/>
  <c r="BG235" i="2"/>
  <c r="BF235" i="2"/>
  <c r="T235" i="2"/>
  <c r="R235" i="2"/>
  <c r="P235" i="2"/>
  <c r="BI233" i="2"/>
  <c r="BH233" i="2"/>
  <c r="BG233" i="2"/>
  <c r="BF233" i="2"/>
  <c r="T233" i="2"/>
  <c r="R233" i="2"/>
  <c r="P233" i="2"/>
  <c r="BI232" i="2"/>
  <c r="BH232" i="2"/>
  <c r="BG232" i="2"/>
  <c r="BF232" i="2"/>
  <c r="T232" i="2"/>
  <c r="R232" i="2"/>
  <c r="P232" i="2"/>
  <c r="BI230" i="2"/>
  <c r="BH230" i="2"/>
  <c r="BG230" i="2"/>
  <c r="BF230" i="2"/>
  <c r="T230" i="2"/>
  <c r="R230" i="2"/>
  <c r="P230" i="2"/>
  <c r="BI228" i="2"/>
  <c r="BH228" i="2"/>
  <c r="BG228" i="2"/>
  <c r="BF228" i="2"/>
  <c r="T228" i="2"/>
  <c r="R228" i="2"/>
  <c r="P228" i="2"/>
  <c r="BI226" i="2"/>
  <c r="BH226" i="2"/>
  <c r="BG226" i="2"/>
  <c r="BF226" i="2"/>
  <c r="T226" i="2"/>
  <c r="R226" i="2"/>
  <c r="P226" i="2"/>
  <c r="BI224" i="2"/>
  <c r="BH224" i="2"/>
  <c r="BG224" i="2"/>
  <c r="BF224" i="2"/>
  <c r="T224" i="2"/>
  <c r="R224" i="2"/>
  <c r="P224" i="2"/>
  <c r="BI223" i="2"/>
  <c r="BH223" i="2"/>
  <c r="BG223" i="2"/>
  <c r="BF223" i="2"/>
  <c r="T223" i="2"/>
  <c r="R223" i="2"/>
  <c r="P223" i="2"/>
  <c r="BI221" i="2"/>
  <c r="BH221" i="2"/>
  <c r="BG221" i="2"/>
  <c r="BF221" i="2"/>
  <c r="T221" i="2"/>
  <c r="R221" i="2"/>
  <c r="P221" i="2"/>
  <c r="BI219" i="2"/>
  <c r="BH219" i="2"/>
  <c r="BG219" i="2"/>
  <c r="BF219" i="2"/>
  <c r="T219" i="2"/>
  <c r="R219" i="2"/>
  <c r="P219" i="2"/>
  <c r="BI216" i="2"/>
  <c r="BH216" i="2"/>
  <c r="BG216" i="2"/>
  <c r="BF216" i="2"/>
  <c r="T216" i="2"/>
  <c r="R216" i="2"/>
  <c r="P216" i="2"/>
  <c r="BI214" i="2"/>
  <c r="BH214" i="2"/>
  <c r="BG214" i="2"/>
  <c r="BF214" i="2"/>
  <c r="T214" i="2"/>
  <c r="R214" i="2"/>
  <c r="P214" i="2"/>
  <c r="BI212" i="2"/>
  <c r="BH212" i="2"/>
  <c r="BG212" i="2"/>
  <c r="BF212" i="2"/>
  <c r="T212" i="2"/>
  <c r="R212" i="2"/>
  <c r="P212" i="2"/>
  <c r="BI210" i="2"/>
  <c r="BH210" i="2"/>
  <c r="BG210" i="2"/>
  <c r="BF210" i="2"/>
  <c r="T210" i="2"/>
  <c r="R210" i="2"/>
  <c r="P210" i="2"/>
  <c r="BI208" i="2"/>
  <c r="BH208" i="2"/>
  <c r="BG208" i="2"/>
  <c r="BF208" i="2"/>
  <c r="T208" i="2"/>
  <c r="R208" i="2"/>
  <c r="P208" i="2"/>
  <c r="BI205" i="2"/>
  <c r="BH205" i="2"/>
  <c r="BG205" i="2"/>
  <c r="BF205" i="2"/>
  <c r="T205" i="2"/>
  <c r="T204" i="2" s="1"/>
  <c r="R205" i="2"/>
  <c r="R204" i="2" s="1"/>
  <c r="P205" i="2"/>
  <c r="P204" i="2" s="1"/>
  <c r="BI203" i="2"/>
  <c r="BH203" i="2"/>
  <c r="BG203" i="2"/>
  <c r="BF203" i="2"/>
  <c r="T203" i="2"/>
  <c r="R203" i="2"/>
  <c r="P203" i="2"/>
  <c r="BI201" i="2"/>
  <c r="BH201" i="2"/>
  <c r="BG201" i="2"/>
  <c r="BF201" i="2"/>
  <c r="T201" i="2"/>
  <c r="R201" i="2"/>
  <c r="P201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6" i="2"/>
  <c r="BH196" i="2"/>
  <c r="BG196" i="2"/>
  <c r="BF196" i="2"/>
  <c r="T196" i="2"/>
  <c r="R196" i="2"/>
  <c r="P196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89" i="2"/>
  <c r="BH189" i="2"/>
  <c r="BG189" i="2"/>
  <c r="BF189" i="2"/>
  <c r="T189" i="2"/>
  <c r="R189" i="2"/>
  <c r="P189" i="2"/>
  <c r="BI187" i="2"/>
  <c r="BH187" i="2"/>
  <c r="BG187" i="2"/>
  <c r="BF187" i="2"/>
  <c r="T187" i="2"/>
  <c r="R187" i="2"/>
  <c r="P187" i="2"/>
  <c r="BI186" i="2"/>
  <c r="BH186" i="2"/>
  <c r="BG186" i="2"/>
  <c r="BF186" i="2"/>
  <c r="T186" i="2"/>
  <c r="R186" i="2"/>
  <c r="P186" i="2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64" i="2"/>
  <c r="BH164" i="2"/>
  <c r="BG164" i="2"/>
  <c r="BF164" i="2"/>
  <c r="T164" i="2"/>
  <c r="R164" i="2"/>
  <c r="P164" i="2"/>
  <c r="BI162" i="2"/>
  <c r="BH162" i="2"/>
  <c r="BG162" i="2"/>
  <c r="BF162" i="2"/>
  <c r="T162" i="2"/>
  <c r="R162" i="2"/>
  <c r="P162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J130" i="2"/>
  <c r="J129" i="2"/>
  <c r="F129" i="2"/>
  <c r="F127" i="2"/>
  <c r="E125" i="2"/>
  <c r="J92" i="2"/>
  <c r="J91" i="2"/>
  <c r="F91" i="2"/>
  <c r="F89" i="2"/>
  <c r="E87" i="2"/>
  <c r="J18" i="2"/>
  <c r="E18" i="2"/>
  <c r="F92" i="2" s="1"/>
  <c r="J17" i="2"/>
  <c r="J12" i="2"/>
  <c r="J127" i="2"/>
  <c r="E7" i="2"/>
  <c r="E85" i="2"/>
  <c r="L90" i="1"/>
  <c r="AM90" i="1"/>
  <c r="AM89" i="1"/>
  <c r="L89" i="1"/>
  <c r="AM87" i="1"/>
  <c r="L87" i="1"/>
  <c r="L85" i="1"/>
  <c r="L84" i="1"/>
  <c r="BK335" i="2"/>
  <c r="J335" i="2"/>
  <c r="BK333" i="2"/>
  <c r="J331" i="2"/>
  <c r="BK330" i="2"/>
  <c r="BK329" i="2"/>
  <c r="J327" i="2"/>
  <c r="BK326" i="2"/>
  <c r="J325" i="2"/>
  <c r="J324" i="2"/>
  <c r="J320" i="2"/>
  <c r="J318" i="2"/>
  <c r="BK316" i="2"/>
  <c r="BK314" i="2"/>
  <c r="J312" i="2"/>
  <c r="BK311" i="2"/>
  <c r="BK309" i="2"/>
  <c r="J307" i="2"/>
  <c r="BK304" i="2"/>
  <c r="BK301" i="2"/>
  <c r="J299" i="2"/>
  <c r="BK297" i="2"/>
  <c r="J295" i="2"/>
  <c r="J290" i="2"/>
  <c r="J287" i="2"/>
  <c r="J285" i="2"/>
  <c r="J279" i="2"/>
  <c r="J274" i="2"/>
  <c r="BK271" i="2"/>
  <c r="BK269" i="2"/>
  <c r="BK268" i="2"/>
  <c r="J267" i="2"/>
  <c r="BK266" i="2"/>
  <c r="J264" i="2"/>
  <c r="J263" i="2"/>
  <c r="J262" i="2"/>
  <c r="J261" i="2"/>
  <c r="BK260" i="2"/>
  <c r="BK258" i="2"/>
  <c r="BK256" i="2"/>
  <c r="J255" i="2"/>
  <c r="J254" i="2"/>
  <c r="BK252" i="2"/>
  <c r="BK250" i="2"/>
  <c r="BK248" i="2"/>
  <c r="J246" i="2"/>
  <c r="BK244" i="2"/>
  <c r="BK242" i="2"/>
  <c r="J241" i="2"/>
  <c r="J240" i="2"/>
  <c r="J238" i="2"/>
  <c r="BK236" i="2"/>
  <c r="J235" i="2"/>
  <c r="BK233" i="2"/>
  <c r="BK232" i="2"/>
  <c r="BK230" i="2"/>
  <c r="BK228" i="2"/>
  <c r="J226" i="2"/>
  <c r="J224" i="2"/>
  <c r="J223" i="2"/>
  <c r="BK221" i="2"/>
  <c r="J219" i="2"/>
  <c r="BK216" i="2"/>
  <c r="BK214" i="2"/>
  <c r="J212" i="2"/>
  <c r="J210" i="2"/>
  <c r="BK208" i="2"/>
  <c r="BK205" i="2"/>
  <c r="J203" i="2"/>
  <c r="BK201" i="2"/>
  <c r="J199" i="2"/>
  <c r="J198" i="2"/>
  <c r="J196" i="2"/>
  <c r="BK194" i="2"/>
  <c r="BK193" i="2"/>
  <c r="J192" i="2"/>
  <c r="J189" i="2"/>
  <c r="BK187" i="2"/>
  <c r="BK186" i="2"/>
  <c r="BK184" i="2"/>
  <c r="J182" i="2"/>
  <c r="J181" i="2"/>
  <c r="J179" i="2"/>
  <c r="J178" i="2"/>
  <c r="J176" i="2"/>
  <c r="J175" i="2"/>
  <c r="J173" i="2"/>
  <c r="BK172" i="2"/>
  <c r="J171" i="2"/>
  <c r="BK170" i="2"/>
  <c r="BK168" i="2"/>
  <c r="BK166" i="2"/>
  <c r="J164" i="2"/>
  <c r="BK162" i="2"/>
  <c r="J160" i="2"/>
  <c r="J159" i="2"/>
  <c r="BK158" i="2"/>
  <c r="BK157" i="2"/>
  <c r="J155" i="2"/>
  <c r="BK154" i="2"/>
  <c r="BK153" i="2"/>
  <c r="J151" i="2"/>
  <c r="J149" i="2"/>
  <c r="J147" i="2"/>
  <c r="J145" i="2"/>
  <c r="J144" i="2"/>
  <c r="J142" i="2"/>
  <c r="BK140" i="2"/>
  <c r="J138" i="2"/>
  <c r="BK137" i="2"/>
  <c r="J136" i="2"/>
  <c r="AS94" i="1"/>
  <c r="J333" i="2"/>
  <c r="BK331" i="2"/>
  <c r="J330" i="2"/>
  <c r="J329" i="2"/>
  <c r="BK327" i="2"/>
  <c r="J326" i="2"/>
  <c r="BK325" i="2"/>
  <c r="BK324" i="2"/>
  <c r="BK320" i="2"/>
  <c r="BK318" i="2"/>
  <c r="J316" i="2"/>
  <c r="J314" i="2"/>
  <c r="BK312" i="2"/>
  <c r="J311" i="2"/>
  <c r="J309" i="2"/>
  <c r="BK307" i="2"/>
  <c r="J304" i="2"/>
  <c r="J301" i="2"/>
  <c r="BK299" i="2"/>
  <c r="J297" i="2"/>
  <c r="BK295" i="2"/>
  <c r="BK290" i="2"/>
  <c r="BK287" i="2"/>
  <c r="BK285" i="2"/>
  <c r="BK279" i="2"/>
  <c r="BK274" i="2"/>
  <c r="J271" i="2"/>
  <c r="J269" i="2"/>
  <c r="J268" i="2"/>
  <c r="BK267" i="2"/>
  <c r="J266" i="2"/>
  <c r="BK264" i="2"/>
  <c r="BK263" i="2"/>
  <c r="BK262" i="2"/>
  <c r="BK261" i="2"/>
  <c r="J260" i="2"/>
  <c r="J258" i="2"/>
  <c r="J256" i="2"/>
  <c r="BK255" i="2"/>
  <c r="BK254" i="2"/>
  <c r="J252" i="2"/>
  <c r="J250" i="2"/>
  <c r="J248" i="2"/>
  <c r="BK246" i="2"/>
  <c r="J244" i="2"/>
  <c r="J242" i="2"/>
  <c r="BK241" i="2"/>
  <c r="BK240" i="2"/>
  <c r="BK238" i="2"/>
  <c r="J236" i="2"/>
  <c r="BK235" i="2"/>
  <c r="J233" i="2"/>
  <c r="J232" i="2"/>
  <c r="J230" i="2"/>
  <c r="J228" i="2"/>
  <c r="BK226" i="2"/>
  <c r="BK224" i="2"/>
  <c r="BK223" i="2"/>
  <c r="J221" i="2"/>
  <c r="BK219" i="2"/>
  <c r="J216" i="2"/>
  <c r="J214" i="2"/>
  <c r="BK212" i="2"/>
  <c r="BK210" i="2"/>
  <c r="J208" i="2"/>
  <c r="J205" i="2"/>
  <c r="BK203" i="2"/>
  <c r="J201" i="2"/>
  <c r="BK199" i="2"/>
  <c r="BK198" i="2"/>
  <c r="BK196" i="2"/>
  <c r="J194" i="2"/>
  <c r="J193" i="2"/>
  <c r="BK192" i="2"/>
  <c r="BK189" i="2"/>
  <c r="J187" i="2"/>
  <c r="J186" i="2"/>
  <c r="J184" i="2"/>
  <c r="BK183" i="2"/>
  <c r="J183" i="2"/>
  <c r="BK182" i="2"/>
  <c r="BK181" i="2"/>
  <c r="BK179" i="2"/>
  <c r="BK178" i="2"/>
  <c r="BK176" i="2"/>
  <c r="BK175" i="2"/>
  <c r="BK173" i="2"/>
  <c r="J172" i="2"/>
  <c r="BK171" i="2"/>
  <c r="J170" i="2"/>
  <c r="J168" i="2"/>
  <c r="J166" i="2"/>
  <c r="BK164" i="2"/>
  <c r="J162" i="2"/>
  <c r="BK160" i="2"/>
  <c r="BK159" i="2"/>
  <c r="J158" i="2"/>
  <c r="J157" i="2"/>
  <c r="BK155" i="2"/>
  <c r="J154" i="2"/>
  <c r="J153" i="2"/>
  <c r="BK151" i="2"/>
  <c r="BK149" i="2"/>
  <c r="BK148" i="2"/>
  <c r="J148" i="2"/>
  <c r="BK147" i="2"/>
  <c r="BK145" i="2"/>
  <c r="BK144" i="2"/>
  <c r="BK142" i="2"/>
  <c r="J140" i="2"/>
  <c r="BK138" i="2"/>
  <c r="J137" i="2"/>
  <c r="BK136" i="2"/>
  <c r="P135" i="2" l="1"/>
  <c r="T135" i="2"/>
  <c r="BK207" i="2"/>
  <c r="J207" i="2"/>
  <c r="J100" i="2" s="1"/>
  <c r="R207" i="2"/>
  <c r="BK231" i="2"/>
  <c r="J231" i="2"/>
  <c r="J101" i="2" s="1"/>
  <c r="R231" i="2"/>
  <c r="BK234" i="2"/>
  <c r="J234" i="2"/>
  <c r="J102" i="2" s="1"/>
  <c r="R234" i="2"/>
  <c r="BK273" i="2"/>
  <c r="J273" i="2"/>
  <c r="J103" i="2" s="1"/>
  <c r="T273" i="2"/>
  <c r="R306" i="2"/>
  <c r="P313" i="2"/>
  <c r="BK135" i="2"/>
  <c r="J135" i="2"/>
  <c r="J98" i="2" s="1"/>
  <c r="R135" i="2"/>
  <c r="P207" i="2"/>
  <c r="T207" i="2"/>
  <c r="P231" i="2"/>
  <c r="T231" i="2"/>
  <c r="P234" i="2"/>
  <c r="T234" i="2"/>
  <c r="P273" i="2"/>
  <c r="R273" i="2"/>
  <c r="BK306" i="2"/>
  <c r="P306" i="2"/>
  <c r="P305" i="2" s="1"/>
  <c r="T306" i="2"/>
  <c r="BK313" i="2"/>
  <c r="J313" i="2"/>
  <c r="J107" i="2" s="1"/>
  <c r="R313" i="2"/>
  <c r="T313" i="2"/>
  <c r="BK323" i="2"/>
  <c r="J323" i="2" s="1"/>
  <c r="J110" i="2" s="1"/>
  <c r="P323" i="2"/>
  <c r="R323" i="2"/>
  <c r="T323" i="2"/>
  <c r="BK328" i="2"/>
  <c r="J328" i="2" s="1"/>
  <c r="J111" i="2" s="1"/>
  <c r="P328" i="2"/>
  <c r="R328" i="2"/>
  <c r="T328" i="2"/>
  <c r="J89" i="2"/>
  <c r="E123" i="2"/>
  <c r="F130" i="2"/>
  <c r="BE136" i="2"/>
  <c r="BE137" i="2"/>
  <c r="BE140" i="2"/>
  <c r="BE144" i="2"/>
  <c r="BE148" i="2"/>
  <c r="BE154" i="2"/>
  <c r="BE157" i="2"/>
  <c r="BE166" i="2"/>
  <c r="BE170" i="2"/>
  <c r="BE172" i="2"/>
  <c r="BE173" i="2"/>
  <c r="BE176" i="2"/>
  <c r="BE178" i="2"/>
  <c r="BE181" i="2"/>
  <c r="BE183" i="2"/>
  <c r="BE186" i="2"/>
  <c r="BE187" i="2"/>
  <c r="BE189" i="2"/>
  <c r="BE193" i="2"/>
  <c r="BE194" i="2"/>
  <c r="BE196" i="2"/>
  <c r="BE198" i="2"/>
  <c r="BE201" i="2"/>
  <c r="BE208" i="2"/>
  <c r="BE210" i="2"/>
  <c r="BE216" i="2"/>
  <c r="BE221" i="2"/>
  <c r="BE223" i="2"/>
  <c r="BE224" i="2"/>
  <c r="BE228" i="2"/>
  <c r="BE230" i="2"/>
  <c r="BE232" i="2"/>
  <c r="BE238" i="2"/>
  <c r="BE241" i="2"/>
  <c r="BE244" i="2"/>
  <c r="BE248" i="2"/>
  <c r="BE254" i="2"/>
  <c r="BE258" i="2"/>
  <c r="BE261" i="2"/>
  <c r="BE269" i="2"/>
  <c r="BE279" i="2"/>
  <c r="BE285" i="2"/>
  <c r="BE295" i="2"/>
  <c r="BE301" i="2"/>
  <c r="BE304" i="2"/>
  <c r="BE311" i="2"/>
  <c r="BE312" i="2"/>
  <c r="BE316" i="2"/>
  <c r="BE320" i="2"/>
  <c r="BE324" i="2"/>
  <c r="BE326" i="2"/>
  <c r="BE327" i="2"/>
  <c r="BE330" i="2"/>
  <c r="BE138" i="2"/>
  <c r="BE142" i="2"/>
  <c r="BE145" i="2"/>
  <c r="BE147" i="2"/>
  <c r="BE149" i="2"/>
  <c r="BE151" i="2"/>
  <c r="BE153" i="2"/>
  <c r="BE155" i="2"/>
  <c r="BE158" i="2"/>
  <c r="BE159" i="2"/>
  <c r="BE160" i="2"/>
  <c r="BE162" i="2"/>
  <c r="BE164" i="2"/>
  <c r="BE168" i="2"/>
  <c r="BE171" i="2"/>
  <c r="BE175" i="2"/>
  <c r="BE179" i="2"/>
  <c r="BE182" i="2"/>
  <c r="BE184" i="2"/>
  <c r="BE192" i="2"/>
  <c r="BE199" i="2"/>
  <c r="BE203" i="2"/>
  <c r="BE205" i="2"/>
  <c r="BE212" i="2"/>
  <c r="BE214" i="2"/>
  <c r="BE219" i="2"/>
  <c r="BE226" i="2"/>
  <c r="BE233" i="2"/>
  <c r="BE235" i="2"/>
  <c r="BE236" i="2"/>
  <c r="BE240" i="2"/>
  <c r="BE242" i="2"/>
  <c r="BE246" i="2"/>
  <c r="BE250" i="2"/>
  <c r="BE252" i="2"/>
  <c r="BE255" i="2"/>
  <c r="BE256" i="2"/>
  <c r="BE260" i="2"/>
  <c r="BE262" i="2"/>
  <c r="BE263" i="2"/>
  <c r="BE264" i="2"/>
  <c r="BE266" i="2"/>
  <c r="BE267" i="2"/>
  <c r="BE268" i="2"/>
  <c r="BE271" i="2"/>
  <c r="BE274" i="2"/>
  <c r="BE287" i="2"/>
  <c r="BE290" i="2"/>
  <c r="BE297" i="2"/>
  <c r="BE299" i="2"/>
  <c r="BE307" i="2"/>
  <c r="BE309" i="2"/>
  <c r="BE314" i="2"/>
  <c r="BE318" i="2"/>
  <c r="BE325" i="2"/>
  <c r="BE329" i="2"/>
  <c r="BE331" i="2"/>
  <c r="BE333" i="2"/>
  <c r="BE335" i="2"/>
  <c r="BK204" i="2"/>
  <c r="J204" i="2"/>
  <c r="J99" i="2" s="1"/>
  <c r="BK303" i="2"/>
  <c r="J303" i="2" s="1"/>
  <c r="J104" i="2" s="1"/>
  <c r="BK319" i="2"/>
  <c r="J319" i="2"/>
  <c r="J108" i="2" s="1"/>
  <c r="BK332" i="2"/>
  <c r="J332" i="2" s="1"/>
  <c r="J112" i="2" s="1"/>
  <c r="BK334" i="2"/>
  <c r="J334" i="2"/>
  <c r="J113" i="2" s="1"/>
  <c r="F34" i="2"/>
  <c r="BA95" i="1" s="1"/>
  <c r="BA94" i="1" s="1"/>
  <c r="AW94" i="1" s="1"/>
  <c r="AK30" i="1" s="1"/>
  <c r="F37" i="2"/>
  <c r="BD95" i="1"/>
  <c r="BD94" i="1" s="1"/>
  <c r="W33" i="1" s="1"/>
  <c r="F36" i="2"/>
  <c r="BC95" i="1"/>
  <c r="BC94" i="1" s="1"/>
  <c r="W32" i="1" s="1"/>
  <c r="F35" i="2"/>
  <c r="BB95" i="1"/>
  <c r="BB94" i="1" s="1"/>
  <c r="W31" i="1" s="1"/>
  <c r="J34" i="2"/>
  <c r="AW95" i="1"/>
  <c r="R322" i="2" l="1"/>
  <c r="T305" i="2"/>
  <c r="BK305" i="2"/>
  <c r="J305" i="2" s="1"/>
  <c r="J105" i="2" s="1"/>
  <c r="R134" i="2"/>
  <c r="T134" i="2"/>
  <c r="P134" i="2"/>
  <c r="T322" i="2"/>
  <c r="P322" i="2"/>
  <c r="P133" i="2" s="1"/>
  <c r="AU95" i="1" s="1"/>
  <c r="AU94" i="1" s="1"/>
  <c r="R305" i="2"/>
  <c r="BK134" i="2"/>
  <c r="J306" i="2"/>
  <c r="J106" i="2"/>
  <c r="BK322" i="2"/>
  <c r="J322" i="2" s="1"/>
  <c r="J109" i="2" s="1"/>
  <c r="AX94" i="1"/>
  <c r="W30" i="1"/>
  <c r="AY94" i="1"/>
  <c r="F33" i="2"/>
  <c r="AZ95" i="1" s="1"/>
  <c r="AZ94" i="1" s="1"/>
  <c r="W29" i="1" s="1"/>
  <c r="J33" i="2"/>
  <c r="AV95" i="1" s="1"/>
  <c r="AT95" i="1" s="1"/>
  <c r="R133" i="2" l="1"/>
  <c r="BK133" i="2"/>
  <c r="J133" i="2"/>
  <c r="J96" i="2" s="1"/>
  <c r="T133" i="2"/>
  <c r="J134" i="2"/>
  <c r="J97" i="2"/>
  <c r="AV94" i="1"/>
  <c r="AK29" i="1"/>
  <c r="AT94" i="1" l="1"/>
  <c r="J30" i="2"/>
  <c r="AG95" i="1"/>
  <c r="AG94" i="1" s="1"/>
  <c r="AK26" i="1" s="1"/>
  <c r="AK35" i="1" s="1"/>
  <c r="AN95" i="1" l="1"/>
  <c r="AN94" i="1"/>
  <c r="J39" i="2"/>
</calcChain>
</file>

<file path=xl/sharedStrings.xml><?xml version="1.0" encoding="utf-8"?>
<sst xmlns="http://schemas.openxmlformats.org/spreadsheetml/2006/main" count="2593" uniqueCount="659">
  <si>
    <t>Export Komplet</t>
  </si>
  <si>
    <t/>
  </si>
  <si>
    <t>2.0</t>
  </si>
  <si>
    <t>False</t>
  </si>
  <si>
    <t>{ae2ace49-20ba-4176-b200-083cd07151ef}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</si>
  <si>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</si>
  <si>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</si>
  <si>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</si>
  <si>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</si>
  <si>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</si>
  <si>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</si>
  <si>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</si>
  <si>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</si>
  <si>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</si>
  <si>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05/2018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</si>
  <si>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</si>
  <si>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</si>
  <si>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Prodloužení chodníku podél ul. Mladoboleslavská, Vinoř</t>
  </si>
  <si>
    <t>KSO:</t>
  </si>
  <si>
    <t>CC-CZ:</t>
  </si>
  <si>
    <t>Místo:</t>
  </si>
  <si>
    <t>Městská část Praha - Vinoř</t>
  </si>
  <si>
    <t>Datum:</t>
  </si>
  <si>
    <t>19. 10. 2020</t>
  </si>
  <si>
    <t>Zadavatel:</t>
  </si>
  <si>
    <t>IČ:</t>
  </si>
  <si>
    <t>Úřad městské části Praha Vinoř</t>
  </si>
  <si>
    <t>DIČ:</t>
  </si>
  <si>
    <t>Uchazeč:</t>
  </si>
  <si>
    <t>Vyplň údaj</t>
  </si>
  <si>
    <t>Projektant:</t>
  </si>
  <si>
    <t>02199823</t>
  </si>
  <si>
    <t>Ing. Daniel Polič, Ph.D.</t>
  </si>
  <si>
    <t>True</t>
  </si>
  <si>
    <t>Zpracovatel:</t>
  </si>
  <si>
    <t>13891871</t>
  </si>
  <si>
    <t>Jitka Heřmanová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</si>
  <si>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</si>
  <si>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</si>
  <si>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</si>
  <si>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</si>
  <si>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</si>
  <si>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</si>
  <si>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</si>
  <si>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</si>
  <si>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</si>
  <si>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</si>
  <si>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</si>
  <si>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</si>
  <si>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</si>
  <si>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</si>
  <si>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</si>
  <si>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</si>
  <si>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</si>
  <si>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</si>
  <si>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</si>
  <si>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</si>
  <si>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</si>
  <si>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</si>
  <si>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</si>
  <si>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</si>
  <si>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</si>
  <si>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</si>
  <si>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</si>
  <si>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</si>
  <si>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</si>
  <si>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</si>
  <si>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</si>
  <si>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</si>
  <si>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</si>
  <si>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</si>
  <si>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</si>
  <si>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</si>
  <si>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</si>
  <si>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</si>
  <si>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</si>
  <si>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</si>
  <si>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</si>
  <si>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</si>
  <si>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</si>
  <si>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</si>
  <si>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</si>
  <si>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</si>
  <si>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100</t>
  </si>
  <si>
    <t>Komunikace</t>
  </si>
  <si>
    <t>STA</t>
  </si>
  <si>
    <t>1</t>
  </si>
  <si>
    <t>{74db87e2-6d9d-4f91-8968-1074638159a6}</t>
  </si>
  <si>
    <t>2</t>
  </si>
  <si>
    <t>KRYCÍ LIST SOUPISU PRACÍ</t>
  </si>
  <si>
    <t>Objekt:</t>
  </si>
  <si>
    <t>SO 100 - Komunikace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</si>
  <si>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</si>
  <si>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</si>
  <si>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</si>
  <si>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</si>
  <si>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</si>
  <si>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</si>
  <si>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</si>
  <si>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</si>
  <si>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</si>
  <si>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</si>
  <si>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</si>
  <si>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</si>
  <si>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</si>
  <si>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</si>
  <si>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</si>
  <si>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762 - Konstrukce tesařské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</si>
  <si>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</si>
  <si>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</si>
  <si>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</si>
  <si>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</si>
  <si>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VRN6 - Územní vlivy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</si>
  <si>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</si>
  <si>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</si>
  <si>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</si>
  <si>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</si>
  <si>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</si>
  <si>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</si>
  <si>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</si>
  <si>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</si>
  <si>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</si>
  <si>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</si>
  <si>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</si>
  <si>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</si>
  <si>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</si>
  <si>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</si>
  <si>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</si>
  <si>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</si>
  <si>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</si>
  <si>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</si>
  <si>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</si>
  <si>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112101101</t>
  </si>
  <si>
    <t>Odstranění stromů listnatých průměru kmene do 300 mm</t>
  </si>
  <si>
    <t>kus</t>
  </si>
  <si>
    <t>4</t>
  </si>
  <si>
    <t>1938794137</t>
  </si>
  <si>
    <t>112251101</t>
  </si>
  <si>
    <t>Odstranění pařezů D do 300 mm</t>
  </si>
  <si>
    <t>629179037</t>
  </si>
  <si>
    <t>3</t>
  </si>
  <si>
    <t>113106123</t>
  </si>
  <si>
    <t>Rozebrání dlažeb ze zámkových dlaždic komunikací pro pěší ručně</t>
  </si>
  <si>
    <t>m2</t>
  </si>
  <si>
    <t>402791254</t>
  </si>
  <si>
    <t>VV</t>
  </si>
  <si>
    <t>80+85</t>
  </si>
  <si>
    <t>113107130</t>
  </si>
  <si>
    <t>Odstranění podkladu z betonu prostého tl 100 mm ručně</t>
  </si>
  <si>
    <t>-255941031</t>
  </si>
  <si>
    <t>40+13+205+40+70</t>
  </si>
  <si>
    <t>5</t>
  </si>
  <si>
    <t>113107142</t>
  </si>
  <si>
    <t>Odstranění podkladu živičného tl 100 mm ručně</t>
  </si>
  <si>
    <t>-152959684</t>
  </si>
  <si>
    <t>40+13+70+95</t>
  </si>
  <si>
    <t>6</t>
  </si>
  <si>
    <t>113107161</t>
  </si>
  <si>
    <t>Odstranění podkladu z kameniva drceného tl 100 mm strojně pl přes 50 do 200 m2</t>
  </si>
  <si>
    <t>1416412117</t>
  </si>
  <si>
    <t>7</t>
  </si>
  <si>
    <t>113107162</t>
  </si>
  <si>
    <t>Odstranění podkladu z kameniva drceného tl 200 mm strojně pl přes 50 do 200 m2</t>
  </si>
  <si>
    <t>859318577</t>
  </si>
  <si>
    <t>8</t>
  </si>
  <si>
    <t>113107222</t>
  </si>
  <si>
    <t>Odstranění podkladu z kameniva drceného tl 200 mm strojně pl přes 200 m2</t>
  </si>
  <si>
    <t>-833012500</t>
  </si>
  <si>
    <t>9</t>
  </si>
  <si>
    <t>113107321</t>
  </si>
  <si>
    <t>Odstranění podkladu z kameniva drceného tl 100 mm strojně pl do 50 m2</t>
  </si>
  <si>
    <t>53276987</t>
  </si>
  <si>
    <t>10</t>
  </si>
  <si>
    <t>113107322</t>
  </si>
  <si>
    <t>Odstranění podkladu z kameniva drceného tl 200 mm strojně pl do 50 m2</t>
  </si>
  <si>
    <t>-300977207</t>
  </si>
  <si>
    <t>13</t>
  </si>
  <si>
    <t>11</t>
  </si>
  <si>
    <t>113201112</t>
  </si>
  <si>
    <t>Vytrhání obrub silničních ležatých</t>
  </si>
  <si>
    <t>m</t>
  </si>
  <si>
    <t>391680548</t>
  </si>
  <si>
    <t>105+25</t>
  </si>
  <si>
    <t>12</t>
  </si>
  <si>
    <t>121151113</t>
  </si>
  <si>
    <t>Sejmutí ornice plochy do 500 m2 tl vrstvy do 200 mm strojně</t>
  </si>
  <si>
    <t>-768730391</t>
  </si>
  <si>
    <t>121151114</t>
  </si>
  <si>
    <t>Sejmutí ornice plochy do 500 m2 tl vrstvy do 250 mm strojně</t>
  </si>
  <si>
    <t>514611717</t>
  </si>
  <si>
    <t>14</t>
  </si>
  <si>
    <t>131213101</t>
  </si>
  <si>
    <t>Hloubení jam v soudržných horninách třídy těžitelnosti I, skupiny 3 ručně</t>
  </si>
  <si>
    <t>m3</t>
  </si>
  <si>
    <t>838961455</t>
  </si>
  <si>
    <t>0,5*0,7*0,8*5</t>
  </si>
  <si>
    <t>162201401</t>
  </si>
  <si>
    <t>Vodorovné přemístění větví stromů listnatých do 1 km D kmene do 300 mm</t>
  </si>
  <si>
    <t>-1056505962</t>
  </si>
  <si>
    <t>16</t>
  </si>
  <si>
    <t>162201411</t>
  </si>
  <si>
    <t>Vodorovné přemístění kmenů stromů listnatých do 1 km D kmene do 300 mm</t>
  </si>
  <si>
    <t>1352059720</t>
  </si>
  <si>
    <t>17</t>
  </si>
  <si>
    <t>162201421</t>
  </si>
  <si>
    <t>Vodorovné přemístění pařezů do 1 km D do 300 mm</t>
  </si>
  <si>
    <t>1045013595</t>
  </si>
  <si>
    <t>18</t>
  </si>
  <si>
    <t>162301931</t>
  </si>
  <si>
    <t>Příplatek k vodorovnému přemístění větví stromů listnatých D kmene do 300 mm ZKD 1 km</t>
  </si>
  <si>
    <t>-1477255178</t>
  </si>
  <si>
    <t>2*9 'Přepočtené koeficientem množství</t>
  </si>
  <si>
    <t>19</t>
  </si>
  <si>
    <t>162301951</t>
  </si>
  <si>
    <t>Příplatek k vodorovnému přemístění kmenů stromů listnatých D kmene do 300 mm ZKD 1 km</t>
  </si>
  <si>
    <t>-1905704092</t>
  </si>
  <si>
    <t>20</t>
  </si>
  <si>
    <t>162301971</t>
  </si>
  <si>
    <t>Příplatek k vodorovnému přemístění pařezů D 300 mm ZKD 1 km</t>
  </si>
  <si>
    <t>1870532308</t>
  </si>
  <si>
    <t>162751117</t>
  </si>
  <si>
    <t>Vodorovné přemístění do 10000 m výkopku/sypaniny z horniny třídy těžitelnosti I, skupiny 1 až 3</t>
  </si>
  <si>
    <t>-2068870203</t>
  </si>
  <si>
    <t>(405*0,1+375*0,24)-540*0,1+0,5*0,7*0,8*5</t>
  </si>
  <si>
    <t>22</t>
  </si>
  <si>
    <t>171201231</t>
  </si>
  <si>
    <t>Poplatek za uložení zeminy a kamení na recyklační skládce (skládkovné) kód odpadu 17 05 04</t>
  </si>
  <si>
    <t>t</t>
  </si>
  <si>
    <t>1578228895</t>
  </si>
  <si>
    <t>77,9*1,8 'Přepočtené koeficientem množství</t>
  </si>
  <si>
    <t>23</t>
  </si>
  <si>
    <t>171251201</t>
  </si>
  <si>
    <t>Uložení sypaniny na skládky nebo meziskládky</t>
  </si>
  <si>
    <t>1301083026</t>
  </si>
  <si>
    <t>24</t>
  </si>
  <si>
    <t>181351113</t>
  </si>
  <si>
    <t>Rozprostření ornice tl vrstvy do 200 mm pl přes 500 m2 v rovině nebo ve svahu do 1:5 strojně</t>
  </si>
  <si>
    <t>-1537852835</t>
  </si>
  <si>
    <t>25</t>
  </si>
  <si>
    <t>181411131</t>
  </si>
  <si>
    <t>Založení parkového trávníku výsevem plochy do 1000 m2 v rovině a ve svahu do 1:5</t>
  </si>
  <si>
    <t>1161541275</t>
  </si>
  <si>
    <t>26</t>
  </si>
  <si>
    <t>M</t>
  </si>
  <si>
    <t>00572410</t>
  </si>
  <si>
    <t>osivo směs travní parková</t>
  </si>
  <si>
    <t>kg</t>
  </si>
  <si>
    <t>-1546333104</t>
  </si>
  <si>
    <t>540*0,015 'Přepočtené koeficientem množství</t>
  </si>
  <si>
    <t>27</t>
  </si>
  <si>
    <t>181951111</t>
  </si>
  <si>
    <t>Úprava pláně v hornině třídy těžitelnosti I, skupiny 1 až 3 bez zhutnění strojně</t>
  </si>
  <si>
    <t>246326654</t>
  </si>
  <si>
    <t>28</t>
  </si>
  <si>
    <t>181951112</t>
  </si>
  <si>
    <t>Úprava pláně v hornině třídy těžitelnosti I, skupiny 1 až 3 se zhutněním strojně</t>
  </si>
  <si>
    <t>-1839061079</t>
  </si>
  <si>
    <t>40+815+13+13+2+4+1</t>
  </si>
  <si>
    <t>29</t>
  </si>
  <si>
    <t>183101315</t>
  </si>
  <si>
    <t>Jamky pro výsadbu s výměnou 100 % půdy zeminy tř 1 až 4 objem do 0,4 m3 v rovině a svahu do 1:5</t>
  </si>
  <si>
    <t>-2135035812</t>
  </si>
  <si>
    <t>30</t>
  </si>
  <si>
    <t>10364101</t>
  </si>
  <si>
    <t>zemina pro terénní úpravy -  ornice</t>
  </si>
  <si>
    <t>1640118628</t>
  </si>
  <si>
    <t>2*0,4 'Přepočtené koeficientem množství</t>
  </si>
  <si>
    <t>31</t>
  </si>
  <si>
    <t>184102114</t>
  </si>
  <si>
    <t>Výsadba dřeviny s balem D do 0,5 m do jamky se zalitím v rovině a svahu do 1:5</t>
  </si>
  <si>
    <t>-651097160</t>
  </si>
  <si>
    <t>32</t>
  </si>
  <si>
    <t>026505R1</t>
  </si>
  <si>
    <t>Sakura okrasná slivoň</t>
  </si>
  <si>
    <t>-1276546964</t>
  </si>
  <si>
    <t>33</t>
  </si>
  <si>
    <t>184215133</t>
  </si>
  <si>
    <t>Ukotvení kmene dřevin třemi kůly D do 0,1 m délky do 3 m</t>
  </si>
  <si>
    <t>1059369436</t>
  </si>
  <si>
    <t>34</t>
  </si>
  <si>
    <t>60591257</t>
  </si>
  <si>
    <t>kůl vyvazovací dřevěný impregnovaný D 8cm dl 3m</t>
  </si>
  <si>
    <t>-2016754759</t>
  </si>
  <si>
    <t>2*3</t>
  </si>
  <si>
    <t>35</t>
  </si>
  <si>
    <t>184215412</t>
  </si>
  <si>
    <t>Zhotovení závlahové mísy dřevin D do 1,0 m v rovině nebo na svahu do 1:5</t>
  </si>
  <si>
    <t>-196133470</t>
  </si>
  <si>
    <t>36</t>
  </si>
  <si>
    <t>58337403</t>
  </si>
  <si>
    <t>kamenivo dekorační (kačírek) frakce 16/32</t>
  </si>
  <si>
    <t>648093663</t>
  </si>
  <si>
    <t>0,5*0,5*3,14*0,15*2*1,7</t>
  </si>
  <si>
    <t>37</t>
  </si>
  <si>
    <t>28611220</t>
  </si>
  <si>
    <t>trubka drenážní flexibilní celoperforovaná PVC-U SN 4 DN 50 pro meliorace, dočasné nebo odlehčovací drenáže</t>
  </si>
  <si>
    <t>-1739997106</t>
  </si>
  <si>
    <t>4*2</t>
  </si>
  <si>
    <t>8*1,015 'Přepočtené koeficientem množství</t>
  </si>
  <si>
    <t>38</t>
  </si>
  <si>
    <t>184801121</t>
  </si>
  <si>
    <t>Ošetřování vysazených dřevin soliterních v rovině a svahu do 1:5</t>
  </si>
  <si>
    <t>1057310900</t>
  </si>
  <si>
    <t>39</t>
  </si>
  <si>
    <t>184802115</t>
  </si>
  <si>
    <t>Chemické odplevelení před založením kultury nad 20 m2 granulátem na široko v rovině a svahu do 1:5</t>
  </si>
  <si>
    <t>2028852092</t>
  </si>
  <si>
    <t>40</t>
  </si>
  <si>
    <t>184911311</t>
  </si>
  <si>
    <t>Položení mulčovací textilie v rovině a svahu do 1:5</t>
  </si>
  <si>
    <t>-1421577669</t>
  </si>
  <si>
    <t>0,5*0,5*3,14*2</t>
  </si>
  <si>
    <t>41</t>
  </si>
  <si>
    <t>69311055</t>
  </si>
  <si>
    <t>tkanina jutová přírodní 305g/m2</t>
  </si>
  <si>
    <t>-576930807</t>
  </si>
  <si>
    <t>1,57*1,02 'Přepočtené koeficientem množství</t>
  </si>
  <si>
    <t>42</t>
  </si>
  <si>
    <t>185803111</t>
  </si>
  <si>
    <t>Ošetření trávníku shrabáním v rovině a svahu do 1:5</t>
  </si>
  <si>
    <t>762165315</t>
  </si>
  <si>
    <t>43</t>
  </si>
  <si>
    <t>185804311</t>
  </si>
  <si>
    <t>Zalití rostlin vodou plocha do 20 m2</t>
  </si>
  <si>
    <t>640161117</t>
  </si>
  <si>
    <t>0,5*0,5*3,14*0,15*2</t>
  </si>
  <si>
    <t>44</t>
  </si>
  <si>
    <t>185804312</t>
  </si>
  <si>
    <t>Zalití rostlin vodou plocha přes 20 m2</t>
  </si>
  <si>
    <t>-323287624</t>
  </si>
  <si>
    <t>540*0,1 'Přepočtené koeficientem množství</t>
  </si>
  <si>
    <t>45</t>
  </si>
  <si>
    <t>185804319</t>
  </si>
  <si>
    <t>Příplatek k zalití rostlin za zálivku do nádob</t>
  </si>
  <si>
    <t>2022101268</t>
  </si>
  <si>
    <t>Zakládání</t>
  </si>
  <si>
    <t>46</t>
  </si>
  <si>
    <t>275313611</t>
  </si>
  <si>
    <t>Základové patky z betonu tř. C 16/20</t>
  </si>
  <si>
    <t>36530597</t>
  </si>
  <si>
    <t>Komunikace pozemní</t>
  </si>
  <si>
    <t>47</t>
  </si>
  <si>
    <t>564851111</t>
  </si>
  <si>
    <t>Podklad ze štěrkodrtě ŠD tl 150 mm</t>
  </si>
  <si>
    <t>-2011231458</t>
  </si>
  <si>
    <t>815+13</t>
  </si>
  <si>
    <t>48</t>
  </si>
  <si>
    <t>564861111</t>
  </si>
  <si>
    <t>Podklad ze štěrkodrtě ŠD tl 200 mm</t>
  </si>
  <si>
    <t>-2084773290</t>
  </si>
  <si>
    <t>13+2</t>
  </si>
  <si>
    <t>49</t>
  </si>
  <si>
    <t>578143113</t>
  </si>
  <si>
    <t>Litý asfalt MA 11 (LAS) tl 40 mm š do 3 m z nemodifikovaného asfaltu</t>
  </si>
  <si>
    <t>1770360120</t>
  </si>
  <si>
    <t>40+40</t>
  </si>
  <si>
    <t>50</t>
  </si>
  <si>
    <t>596211110</t>
  </si>
  <si>
    <t>Kladení zámkové dlažby komunikací pro pěší tl 60 mm skupiny A pl do 50 m2</t>
  </si>
  <si>
    <t>-480817758</t>
  </si>
  <si>
    <t>13+1</t>
  </si>
  <si>
    <t>51</t>
  </si>
  <si>
    <t>59245006</t>
  </si>
  <si>
    <t>dlažba tvar obdélník betonová pro nevidomé 200x100x60mm barevná</t>
  </si>
  <si>
    <t>-172255928</t>
  </si>
  <si>
    <t>14*1,03 'Přepočtené koeficientem množství</t>
  </si>
  <si>
    <t>52</t>
  </si>
  <si>
    <t>596211113</t>
  </si>
  <si>
    <t>Kladení zámkové dlažby komunikací pro pěší tl 60 mm skupiny A pl přes 300 m2</t>
  </si>
  <si>
    <t>2011358605</t>
  </si>
  <si>
    <t>815+4</t>
  </si>
  <si>
    <t>53</t>
  </si>
  <si>
    <t>59245018</t>
  </si>
  <si>
    <t>dlažba tvar obdélník betonová 200x100x60mm přírodní</t>
  </si>
  <si>
    <t>731804181</t>
  </si>
  <si>
    <t>819*1,01 'Přepočtené koeficientem množství</t>
  </si>
  <si>
    <t>54</t>
  </si>
  <si>
    <t>596211114</t>
  </si>
  <si>
    <t>Příplatek za kombinaci dvou barev u kladení betonových dlažeb komunikací pro pěší tl 60 mm skupiny A</t>
  </si>
  <si>
    <t>167194725</t>
  </si>
  <si>
    <t>55</t>
  </si>
  <si>
    <t>596212210</t>
  </si>
  <si>
    <t>Kladení zámkové dlažby pozemních komunikací tl 80 mm skupiny A pl do 50 m2</t>
  </si>
  <si>
    <t>347316087</t>
  </si>
  <si>
    <t>56</t>
  </si>
  <si>
    <t>59245020</t>
  </si>
  <si>
    <t>dlažba tvar obdélník betonová 200x100x80mm přírodní</t>
  </si>
  <si>
    <t>1070064405</t>
  </si>
  <si>
    <t>13*1,03 'Přepočtené koeficientem množství</t>
  </si>
  <si>
    <t>57</t>
  </si>
  <si>
    <t>59245226</t>
  </si>
  <si>
    <t>dlažba tvar obdélník betonová pro nevidomé 200x100x80mm barevná</t>
  </si>
  <si>
    <t>-1960677598</t>
  </si>
  <si>
    <t>2*1,03 'Přepočtené koeficientem množství</t>
  </si>
  <si>
    <t>58</t>
  </si>
  <si>
    <t>596212214</t>
  </si>
  <si>
    <t>Příplatek za kombinaci dvou barev u betonových dlažeb pozemních komunikací tl 80 mm skupiny A</t>
  </si>
  <si>
    <t>-303725389</t>
  </si>
  <si>
    <t>Trubní vedení</t>
  </si>
  <si>
    <t>59</t>
  </si>
  <si>
    <t>899431111</t>
  </si>
  <si>
    <t>Výšková úprava uličního vstupu nebo vpusti do 200 mm zvýšením krycího hrnce, šoupěte nebo hydrantu</t>
  </si>
  <si>
    <t>-720432361</t>
  </si>
  <si>
    <t>60</t>
  </si>
  <si>
    <t>42291352</t>
  </si>
  <si>
    <t>poklop litinový šoupátkový pro zemní soupravy osazení do terénu a do vozovky</t>
  </si>
  <si>
    <t>-1150670101</t>
  </si>
  <si>
    <t>Ostatní konstrukce a práce, bourání</t>
  </si>
  <si>
    <t>61</t>
  </si>
  <si>
    <t>911381813</t>
  </si>
  <si>
    <t>Odstranění silničního betonového svodidla délky 2 m výšky 1,0 m</t>
  </si>
  <si>
    <t>1320308273</t>
  </si>
  <si>
    <t>62</t>
  </si>
  <si>
    <t>914111111</t>
  </si>
  <si>
    <t>Montáž svislé dopravní značky do velikosti 1 m2 objímkami na sloupek nebo konzolu</t>
  </si>
  <si>
    <t>-2064348403</t>
  </si>
  <si>
    <t>"zpětné osazení SDZ IP6"1</t>
  </si>
  <si>
    <t>63</t>
  </si>
  <si>
    <t>914511112</t>
  </si>
  <si>
    <t>Montáž sloupku dopravních značek délky do 3,5 m s betonovým základem a patkou</t>
  </si>
  <si>
    <t>-1031603643</t>
  </si>
  <si>
    <t>"zpětné osazení"1</t>
  </si>
  <si>
    <t>64</t>
  </si>
  <si>
    <t>915321111</t>
  </si>
  <si>
    <t>Předformátované vodorovné dopravní značení přechod pro chodce</t>
  </si>
  <si>
    <t>467885227</t>
  </si>
  <si>
    <t>65</t>
  </si>
  <si>
    <t>915621111</t>
  </si>
  <si>
    <t>Předznačení vodorovného plošného značení</t>
  </si>
  <si>
    <t>1017741567</t>
  </si>
  <si>
    <t>66</t>
  </si>
  <si>
    <t>916131213</t>
  </si>
  <si>
    <t>Osazení silničního obrubníku betonového stojatého s boční opěrou do lože z betonu prostého</t>
  </si>
  <si>
    <t>-1423979812</t>
  </si>
  <si>
    <t>22+25+1,5+1,5+6+20+8</t>
  </si>
  <si>
    <t>67</t>
  </si>
  <si>
    <t>59217031</t>
  </si>
  <si>
    <t>obrubník betonový silniční 1000x150x250mm</t>
  </si>
  <si>
    <t>239690781</t>
  </si>
  <si>
    <t>22+25</t>
  </si>
  <si>
    <t>68</t>
  </si>
  <si>
    <t>59217035</t>
  </si>
  <si>
    <t>obrubník betonový obloukový vnější 780x150x250mm</t>
  </si>
  <si>
    <t>456947944</t>
  </si>
  <si>
    <t>1,5+1,5+6+20+8</t>
  </si>
  <si>
    <t>69</t>
  </si>
  <si>
    <t>916231213</t>
  </si>
  <si>
    <t>Osazení chodníkového obrubníku betonového stojatého s boční opěrou do lože z betonu prostého</t>
  </si>
  <si>
    <t>1029602040</t>
  </si>
  <si>
    <t>440+6,5+3,5+290+2</t>
  </si>
  <si>
    <t>70</t>
  </si>
  <si>
    <t>59217018</t>
  </si>
  <si>
    <t>obrubník betonový chodníkový 1000x80x200mm</t>
  </si>
  <si>
    <t>1288380535</t>
  </si>
  <si>
    <t>440,000+290+2</t>
  </si>
  <si>
    <t>71</t>
  </si>
  <si>
    <t>592170R1</t>
  </si>
  <si>
    <t>obrubník betonový chodníkový 1000x80x200mm R1, R2</t>
  </si>
  <si>
    <t>-250345280</t>
  </si>
  <si>
    <t>6,5+3,5</t>
  </si>
  <si>
    <t>72</t>
  </si>
  <si>
    <t>916231291</t>
  </si>
  <si>
    <t>Příplatek za řezání obrubníků při osazování do oblouku o poloměru do 1m</t>
  </si>
  <si>
    <t>-1002241916</t>
  </si>
  <si>
    <t>73</t>
  </si>
  <si>
    <t>916231292</t>
  </si>
  <si>
    <t>Příplatek za řezání obrubníků při osazování do oblouku o poloměru do 2,5m</t>
  </si>
  <si>
    <t>1121096343</t>
  </si>
  <si>
    <t>74</t>
  </si>
  <si>
    <t>916231293</t>
  </si>
  <si>
    <t>Příplatek za osazení obloukového obrubníku</t>
  </si>
  <si>
    <t>156000530</t>
  </si>
  <si>
    <t>75</t>
  </si>
  <si>
    <t>916991121</t>
  </si>
  <si>
    <t>Lože pod obrubníky, krajníky nebo obruby z dlažebních kostek z betonu prostého</t>
  </si>
  <si>
    <t>242673767</t>
  </si>
  <si>
    <t>40*0,17</t>
  </si>
  <si>
    <t>76</t>
  </si>
  <si>
    <t>919732211</t>
  </si>
  <si>
    <t>Styčná spára napojení nového živičného povrchu na stávající za tepla š 15 mm hl 25 mm s prořezáním</t>
  </si>
  <si>
    <t>-417995815</t>
  </si>
  <si>
    <t>77</t>
  </si>
  <si>
    <t>919735112</t>
  </si>
  <si>
    <t>Řezání stávajícího živičného krytu hl do 100 mm</t>
  </si>
  <si>
    <t>160415712</t>
  </si>
  <si>
    <t>78</t>
  </si>
  <si>
    <t>936001002</t>
  </si>
  <si>
    <t>Montáž prvků městské a zahradní architektury hmotnosti do 1,5 t</t>
  </si>
  <si>
    <t>412986311</t>
  </si>
  <si>
    <t>79</t>
  </si>
  <si>
    <t>749101R1</t>
  </si>
  <si>
    <t>přístřešek MHD se zkrácenými bočnicemi, lavičkou, kov, bezpečnostní sklo 3000x1350x2500mm</t>
  </si>
  <si>
    <t>516247986</t>
  </si>
  <si>
    <t>80</t>
  </si>
  <si>
    <t>953961218</t>
  </si>
  <si>
    <t>Kotvy chemickou patronou M 30 hl 270 mm do betonu, ŽB nebo kamene s vyvrtáním otvoru</t>
  </si>
  <si>
    <t>-1522320863</t>
  </si>
  <si>
    <t>5*4</t>
  </si>
  <si>
    <t>81</t>
  </si>
  <si>
    <t>953965161</t>
  </si>
  <si>
    <t>Kotevní šroub pro chemické kotvy M 30 dl 380 mm</t>
  </si>
  <si>
    <t>-1170379637</t>
  </si>
  <si>
    <t>82</t>
  </si>
  <si>
    <t>966006132</t>
  </si>
  <si>
    <t>Odstranění značek dopravních nebo orientačních se sloupky s betonovými patkami</t>
  </si>
  <si>
    <t>-1712871802</t>
  </si>
  <si>
    <t>83</t>
  </si>
  <si>
    <t>966006261</t>
  </si>
  <si>
    <t>Odstranění zpomalovacího plastového prahu</t>
  </si>
  <si>
    <t>-377651460</t>
  </si>
  <si>
    <t>84</t>
  </si>
  <si>
    <t>979024443</t>
  </si>
  <si>
    <t>Očištění vybouraných obrubníků a krajníků silničních</t>
  </si>
  <si>
    <t>-968738470</t>
  </si>
  <si>
    <t>85</t>
  </si>
  <si>
    <t>979054451</t>
  </si>
  <si>
    <t>Očištění vybouraných zámkových dlaždic s původním spárováním z kameniva těženého</t>
  </si>
  <si>
    <t>-1194837935</t>
  </si>
  <si>
    <t>997</t>
  </si>
  <si>
    <t>Přesun sutě</t>
  </si>
  <si>
    <t>86</t>
  </si>
  <si>
    <t>997221551</t>
  </si>
  <si>
    <t>Vodorovná doprava suti ze sypkých materiálů do 1 km</t>
  </si>
  <si>
    <t>1123935182</t>
  </si>
  <si>
    <t>(40+13+205+40+70)*0,24+85*0,26+80*0,13+105*0,29+25*0,14</t>
  </si>
  <si>
    <t>(70+40)*0,17+(80+85+205+13)*0,29</t>
  </si>
  <si>
    <t>(40+13+70+95)*0,22</t>
  </si>
  <si>
    <t>Součet</t>
  </si>
  <si>
    <t>87</t>
  </si>
  <si>
    <t>997221559</t>
  </si>
  <si>
    <t>Příplatek ZKD 1 km u vodorovné dopravy suti ze sypkých materiálů</t>
  </si>
  <si>
    <t>-1384010287</t>
  </si>
  <si>
    <t>332,5*9 'Přepočtené koeficientem množství</t>
  </si>
  <si>
    <t>88</t>
  </si>
  <si>
    <t>997221571</t>
  </si>
  <si>
    <t>Vodorovná doprava vybouraných hmot do 1 km</t>
  </si>
  <si>
    <t>410310162</t>
  </si>
  <si>
    <t>"odvoz rozebrané betonové dlažby do skladu investora"80*0,13+"odvoz kamenných obrub"25*0,15+"CITY-BLOK"2*0,878+"příčného prahu"8*0,028</t>
  </si>
  <si>
    <t>89</t>
  </si>
  <si>
    <t>997221579</t>
  </si>
  <si>
    <t>Příplatek ZKD 1 km u vodorovné dopravy vybouraných hmot</t>
  </si>
  <si>
    <t>449836278</t>
  </si>
  <si>
    <t>16,13*9 'Přepočtené koeficientem množství</t>
  </si>
  <si>
    <t>90</t>
  </si>
  <si>
    <t>997221611</t>
  </si>
  <si>
    <t>Nakládání suti na dopravní prostředky pro vodorovnou dopravu</t>
  </si>
  <si>
    <t>44262277</t>
  </si>
  <si>
    <t>91</t>
  </si>
  <si>
    <t>997221612</t>
  </si>
  <si>
    <t>Nakládání vybouraných hmot na dopravní prostředky pro vodorovnou dopravu</t>
  </si>
  <si>
    <t>-1775727502</t>
  </si>
  <si>
    <t>92</t>
  </si>
  <si>
    <t>997221861</t>
  </si>
  <si>
    <t>Poplatek za uložení stavebního odpadu na recyklační skládce (skládkovné) z prostého betonu pod kódem 17 01 01</t>
  </si>
  <si>
    <t>-508087564</t>
  </si>
  <si>
    <t>93</t>
  </si>
  <si>
    <t>997221873</t>
  </si>
  <si>
    <t>Poplatek za uložení stavebního odpadu na recyklační skládce (skládkovné) zeminy a kamení zatříděného do Katalogu odpadů pod kódem 17 05 04</t>
  </si>
  <si>
    <t>1897053282</t>
  </si>
  <si>
    <t>94</t>
  </si>
  <si>
    <t>997221875</t>
  </si>
  <si>
    <t>Poplatek za uložení stavebního odpadu na recyklační skládce (skládkovné) asfaltového bez obsahu dehtu zatříděného do Katalogu odpadů pod kódem 17 03 02</t>
  </si>
  <si>
    <t>624441084</t>
  </si>
  <si>
    <t>998</t>
  </si>
  <si>
    <t>Přesun hmot</t>
  </si>
  <si>
    <t>95</t>
  </si>
  <si>
    <t>998223011</t>
  </si>
  <si>
    <t>Přesun hmot pro pozemní komunikace s krytem dlážděným</t>
  </si>
  <si>
    <t>73246012</t>
  </si>
  <si>
    <t>PSV</t>
  </si>
  <si>
    <t>Práce a dodávky PSV</t>
  </si>
  <si>
    <t>711</t>
  </si>
  <si>
    <t>Izolace proti vodě, vlhkosti a plynům</t>
  </si>
  <si>
    <t>96</t>
  </si>
  <si>
    <t>711131101</t>
  </si>
  <si>
    <t>Provedení izolace proti zemní vlhkosti pásy na sucho vodorovné AIP nebo tkaninou</t>
  </si>
  <si>
    <t>188981065</t>
  </si>
  <si>
    <t>"rozptylová vrstva"40</t>
  </si>
  <si>
    <t>97</t>
  </si>
  <si>
    <t>28323151</t>
  </si>
  <si>
    <t>papír separační potažený PE fólií</t>
  </si>
  <si>
    <t>-556970159</t>
  </si>
  <si>
    <t>40*1,15 'Přepočtené koeficientem množství</t>
  </si>
  <si>
    <t>98</t>
  </si>
  <si>
    <t>711161117</t>
  </si>
  <si>
    <t>Izolace proti zemní vlhkosti nopovou fólií vodorovná, nopek v 40,0 mm, tl do 2,0 mm</t>
  </si>
  <si>
    <t>1380286513</t>
  </si>
  <si>
    <t>99</t>
  </si>
  <si>
    <t>998711101</t>
  </si>
  <si>
    <t>Přesun hmot tonážní pro izolace proti vodě, vlhkosti a plynům v objektech výšky do 6 m</t>
  </si>
  <si>
    <t>-1871993177</t>
  </si>
  <si>
    <t>762</t>
  </si>
  <si>
    <t>Konstrukce tesařské</t>
  </si>
  <si>
    <t>100</t>
  </si>
  <si>
    <t>762085103</t>
  </si>
  <si>
    <t>Montáž kotevních želez, příložek, patek nebo táhel</t>
  </si>
  <si>
    <t>-1110460808</t>
  </si>
  <si>
    <t>101</t>
  </si>
  <si>
    <t>54825021</t>
  </si>
  <si>
    <t>kotevní profil tvaru L 40x60x200x3,0mm</t>
  </si>
  <si>
    <t>-836178560</t>
  </si>
  <si>
    <t>102</t>
  </si>
  <si>
    <t>998762101</t>
  </si>
  <si>
    <t>Přesun hmot tonážní pro kce tesařské v objektech v do 6 m</t>
  </si>
  <si>
    <t>-814997932</t>
  </si>
  <si>
    <t>HZS</t>
  </si>
  <si>
    <t>Hodinové zúčtovací sazby</t>
  </si>
  <si>
    <t>103</t>
  </si>
  <si>
    <t>HZS2132</t>
  </si>
  <si>
    <t>Hodinová zúčtovací sazba zámečník odborný</t>
  </si>
  <si>
    <t>hod</t>
  </si>
  <si>
    <t>512</t>
  </si>
  <si>
    <t>-2074584780</t>
  </si>
  <si>
    <t>"sestavení přístřešku MHD na místě"8*2</t>
  </si>
  <si>
    <t>VRN</t>
  </si>
  <si>
    <t>Vedlejší rozpočtové náklady</t>
  </si>
  <si>
    <t>VRN1</t>
  </si>
  <si>
    <t>Průzkumné, geodetické a projektové práce</t>
  </si>
  <si>
    <t>104</t>
  </si>
  <si>
    <t>012103000</t>
  </si>
  <si>
    <t>Geodetické práce před výstavbou, vytýčení sítí</t>
  </si>
  <si>
    <t>kpl</t>
  </si>
  <si>
    <t>1024</t>
  </si>
  <si>
    <t>-678113486</t>
  </si>
  <si>
    <t>105</t>
  </si>
  <si>
    <t>012303000</t>
  </si>
  <si>
    <t xml:space="preserve">Geodetické práce </t>
  </si>
  <si>
    <t>-1926721951</t>
  </si>
  <si>
    <t>106</t>
  </si>
  <si>
    <t>013244000</t>
  </si>
  <si>
    <t>Dokumentace pro provádění stavby - realizační dokumentace</t>
  </si>
  <si>
    <t>174887260</t>
  </si>
  <si>
    <t>107</t>
  </si>
  <si>
    <t>013254000</t>
  </si>
  <si>
    <t>Dokumentace skutečného provedení stavby</t>
  </si>
  <si>
    <t>-1193275347</t>
  </si>
  <si>
    <t>VRN3</t>
  </si>
  <si>
    <t>Zařízení staveniště</t>
  </si>
  <si>
    <t>108</t>
  </si>
  <si>
    <t>032803000</t>
  </si>
  <si>
    <t>251322166</t>
  </si>
  <si>
    <t>109</t>
  </si>
  <si>
    <t>034303000</t>
  </si>
  <si>
    <t>Dopravní značení na staveništi - DIO</t>
  </si>
  <si>
    <t>-594761038</t>
  </si>
  <si>
    <t>110</t>
  </si>
  <si>
    <t>034303001</t>
  </si>
  <si>
    <t>Vypracování, projednání a zajištění DIR</t>
  </si>
  <si>
    <t>461698188</t>
  </si>
  <si>
    <t>VRN6</t>
  </si>
  <si>
    <t>Územní vlivy</t>
  </si>
  <si>
    <t>111</t>
  </si>
  <si>
    <t>060001000</t>
  </si>
  <si>
    <t>-656405722</t>
  </si>
  <si>
    <t>VRN7</t>
  </si>
  <si>
    <t>Provozní vlivy</t>
  </si>
  <si>
    <t>112</t>
  </si>
  <si>
    <t>070001000</t>
  </si>
  <si>
    <t>-1596615899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</si>
</sst>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3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abSelected="1" workbookViewId="0"/>
  </sheetViews>
  <sheetFormatPr defaultRowHeight="1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hidden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50000000000003" customHeight="1">
      <c r="AR2" s="225" t="s">
        <v>5</v>
      </c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s="1" customFormat="1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s="1" customFormat="1" ht="12" customHeight="1">
      <c r="B5" s="19"/>
      <c r="D5" s="23" t="s">
        <v>13</v>
      </c>
      <c r="K5" s="190" t="s">
        <v>14</v>
      </c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R5" s="19"/>
      <c r="BE5" s="187" t="s">
        <v>15</v>
      </c>
      <c r="BS5" s="16" t="s">
        <v>6</v>
      </c>
    </row>
    <row r="6" spans="1:74" s="1" customFormat="1" ht="36.950000000000003" customHeight="1">
      <c r="B6" s="19"/>
      <c r="D6" s="25" t="s">
        <v>16</v>
      </c>
      <c r="K6" s="192" t="s">
        <v>17</v>
      </c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R6" s="19"/>
      <c r="BE6" s="188"/>
      <c r="BS6" s="16" t="s">
        <v>6</v>
      </c>
    </row>
    <row r="7" spans="1:74" s="1" customFormat="1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188"/>
      <c r="BS7" s="16" t="s">
        <v>6</v>
      </c>
    </row>
    <row r="8" spans="1:74" s="1" customFormat="1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188"/>
      <c r="BS8" s="16" t="s">
        <v>6</v>
      </c>
    </row>
    <row r="9" spans="1:74" s="1" customFormat="1" ht="14.45" customHeight="1">
      <c r="B9" s="19"/>
      <c r="AR9" s="19"/>
      <c r="BE9" s="188"/>
      <c r="BS9" s="16" t="s">
        <v>6</v>
      </c>
    </row>
    <row r="10" spans="1:74" s="1" customFormat="1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188"/>
      <c r="BS10" s="16" t="s">
        <v>6</v>
      </c>
    </row>
    <row r="11" spans="1:74" s="1" customFormat="1" ht="18.399999999999999" customHeight="1">
      <c r="B11" s="19"/>
      <c r="E11" s="24" t="s">
        <v>26</v>
      </c>
      <c r="AK11" s="26" t="s">
        <v>27</v>
      </c>
      <c r="AN11" s="24" t="s">
        <v>1</v>
      </c>
      <c r="AR11" s="19"/>
      <c r="BE11" s="188"/>
      <c r="BS11" s="16" t="s">
        <v>6</v>
      </c>
    </row>
    <row r="12" spans="1:74" s="1" customFormat="1" ht="6.95" customHeight="1">
      <c r="B12" s="19"/>
      <c r="AR12" s="19"/>
      <c r="BE12" s="188"/>
      <c r="BS12" s="16" t="s">
        <v>6</v>
      </c>
    </row>
    <row r="13" spans="1:74" s="1" customFormat="1" ht="12" customHeight="1">
      <c r="B13" s="19"/>
      <c r="D13" s="26" t="s">
        <v>28</v>
      </c>
      <c r="AK13" s="26" t="s">
        <v>25</v>
      </c>
      <c r="AN13" s="28" t="s">
        <v>29</v>
      </c>
      <c r="AR13" s="19"/>
      <c r="BE13" s="188"/>
      <c r="BS13" s="16" t="s">
        <v>6</v>
      </c>
    </row>
    <row r="14" spans="1:74" ht="12.75">
      <c r="B14" s="19"/>
      <c r="E14" s="193" t="s">
        <v>29</v>
      </c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26" t="s">
        <v>27</v>
      </c>
      <c r="AN14" s="28" t="s">
        <v>29</v>
      </c>
      <c r="AR14" s="19"/>
      <c r="BE14" s="188"/>
      <c r="BS14" s="16" t="s">
        <v>6</v>
      </c>
    </row>
    <row r="15" spans="1:74" s="1" customFormat="1" ht="6.95" customHeight="1">
      <c r="B15" s="19"/>
      <c r="AR15" s="19"/>
      <c r="BE15" s="188"/>
      <c r="BS15" s="16" t="s">
        <v>3</v>
      </c>
    </row>
    <row r="16" spans="1:74" s="1" customFormat="1" ht="12" customHeight="1">
      <c r="B16" s="19"/>
      <c r="D16" s="26" t="s">
        <v>30</v>
      </c>
      <c r="AK16" s="26" t="s">
        <v>25</v>
      </c>
      <c r="AN16" s="24" t="s">
        <v>31</v>
      </c>
      <c r="AR16" s="19"/>
      <c r="BE16" s="188"/>
      <c r="BS16" s="16" t="s">
        <v>3</v>
      </c>
    </row>
    <row r="17" spans="1:71" s="1" customFormat="1" ht="18.399999999999999" customHeight="1">
      <c r="B17" s="19"/>
      <c r="E17" s="24" t="s">
        <v>32</v>
      </c>
      <c r="AK17" s="26" t="s">
        <v>27</v>
      </c>
      <c r="AN17" s="24" t="s">
        <v>1</v>
      </c>
      <c r="AR17" s="19"/>
      <c r="BE17" s="188"/>
      <c r="BS17" s="16" t="s">
        <v>33</v>
      </c>
    </row>
    <row r="18" spans="1:71" s="1" customFormat="1" ht="6.95" customHeight="1">
      <c r="B18" s="19"/>
      <c r="AR18" s="19"/>
      <c r="BE18" s="188"/>
      <c r="BS18" s="16" t="s">
        <v>6</v>
      </c>
    </row>
    <row r="19" spans="1:71" s="1" customFormat="1" ht="12" customHeight="1">
      <c r="B19" s="19"/>
      <c r="D19" s="26" t="s">
        <v>34</v>
      </c>
      <c r="AK19" s="26" t="s">
        <v>25</v>
      </c>
      <c r="AN19" s="24" t="s">
        <v>35</v>
      </c>
      <c r="AR19" s="19"/>
      <c r="BE19" s="188"/>
      <c r="BS19" s="16" t="s">
        <v>6</v>
      </c>
    </row>
    <row r="20" spans="1:71" s="1" customFormat="1" ht="18.399999999999999" customHeight="1">
      <c r="B20" s="19"/>
      <c r="E20" s="24" t="s">
        <v>36</v>
      </c>
      <c r="AK20" s="26" t="s">
        <v>27</v>
      </c>
      <c r="AN20" s="24" t="s">
        <v>1</v>
      </c>
      <c r="AR20" s="19"/>
      <c r="BE20" s="188"/>
      <c r="BS20" s="16" t="s">
        <v>33</v>
      </c>
    </row>
    <row r="21" spans="1:71" s="1" customFormat="1" ht="6.95" customHeight="1">
      <c r="B21" s="19"/>
      <c r="AR21" s="19"/>
      <c r="BE21" s="188"/>
    </row>
    <row r="22" spans="1:71" s="1" customFormat="1" ht="12" customHeight="1">
      <c r="B22" s="19"/>
      <c r="D22" s="26" t="s">
        <v>37</v>
      </c>
      <c r="AR22" s="19"/>
      <c r="BE22" s="188"/>
    </row>
    <row r="23" spans="1:71" s="1" customFormat="1" ht="14.45" customHeight="1">
      <c r="B23" s="19"/>
      <c r="E23" s="195" t="s">
        <v>1</v>
      </c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R23" s="19"/>
      <c r="BE23" s="188"/>
    </row>
    <row r="24" spans="1:71" s="1" customFormat="1" ht="6.95" customHeight="1">
      <c r="B24" s="19"/>
      <c r="AR24" s="19"/>
      <c r="BE24" s="188"/>
    </row>
    <row r="25" spans="1:71" s="1" customFormat="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188"/>
    </row>
    <row r="26" spans="1:71" s="2" customFormat="1" ht="25.9" customHeight="1">
      <c r="A26" s="31"/>
      <c r="B26" s="32"/>
      <c r="C26" s="31"/>
      <c r="D26" s="33" t="s">
        <v>38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196">
        <f>ROUND(AG94,2)</f>
        <v>0</v>
      </c>
      <c r="AL26" s="197"/>
      <c r="AM26" s="197"/>
      <c r="AN26" s="197"/>
      <c r="AO26" s="197"/>
      <c r="AP26" s="31"/>
      <c r="AQ26" s="31"/>
      <c r="AR26" s="32"/>
      <c r="BE26" s="188"/>
    </row>
    <row r="27" spans="1:71" s="2" customFormat="1" ht="6.95" customHeight="1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2"/>
      <c r="BE27" s="188"/>
    </row>
    <row r="28" spans="1:71" s="2" customFormat="1" ht="12.75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198" t="s">
        <v>39</v>
      </c>
      <c r="M28" s="198"/>
      <c r="N28" s="198"/>
      <c r="O28" s="198"/>
      <c r="P28" s="198"/>
      <c r="Q28" s="31"/>
      <c r="R28" s="31"/>
      <c r="S28" s="31"/>
      <c r="T28" s="31"/>
      <c r="U28" s="31"/>
      <c r="V28" s="31"/>
      <c r="W28" s="198" t="s">
        <v>40</v>
      </c>
      <c r="X28" s="198"/>
      <c r="Y28" s="198"/>
      <c r="Z28" s="198"/>
      <c r="AA28" s="198"/>
      <c r="AB28" s="198"/>
      <c r="AC28" s="198"/>
      <c r="AD28" s="198"/>
      <c r="AE28" s="198"/>
      <c r="AF28" s="31"/>
      <c r="AG28" s="31"/>
      <c r="AH28" s="31"/>
      <c r="AI28" s="31"/>
      <c r="AJ28" s="31"/>
      <c r="AK28" s="198" t="s">
        <v>41</v>
      </c>
      <c r="AL28" s="198"/>
      <c r="AM28" s="198"/>
      <c r="AN28" s="198"/>
      <c r="AO28" s="198"/>
      <c r="AP28" s="31"/>
      <c r="AQ28" s="31"/>
      <c r="AR28" s="32"/>
      <c r="BE28" s="188"/>
    </row>
    <row r="29" spans="1:71" s="3" customFormat="1" ht="14.45" customHeight="1">
      <c r="B29" s="36"/>
      <c r="D29" s="26" t="s">
        <v>42</v>
      </c>
      <c r="F29" s="26" t="s">
        <v>43</v>
      </c>
      <c r="L29" s="201">
        <v>0.21</v>
      </c>
      <c r="M29" s="200"/>
      <c r="N29" s="200"/>
      <c r="O29" s="200"/>
      <c r="P29" s="200"/>
      <c r="W29" s="199">
        <f>ROUND(AZ94, 2)</f>
        <v>0</v>
      </c>
      <c r="X29" s="200"/>
      <c r="Y29" s="200"/>
      <c r="Z29" s="200"/>
      <c r="AA29" s="200"/>
      <c r="AB29" s="200"/>
      <c r="AC29" s="200"/>
      <c r="AD29" s="200"/>
      <c r="AE29" s="200"/>
      <c r="AK29" s="199">
        <f>ROUND(AV94, 2)</f>
        <v>0</v>
      </c>
      <c r="AL29" s="200"/>
      <c r="AM29" s="200"/>
      <c r="AN29" s="200"/>
      <c r="AO29" s="200"/>
      <c r="AR29" s="36"/>
      <c r="BE29" s="189"/>
    </row>
    <row r="30" spans="1:71" s="3" customFormat="1" ht="14.45" customHeight="1">
      <c r="B30" s="36"/>
      <c r="F30" s="26" t="s">
        <v>44</v>
      </c>
      <c r="L30" s="201">
        <v>0.15</v>
      </c>
      <c r="M30" s="200"/>
      <c r="N30" s="200"/>
      <c r="O30" s="200"/>
      <c r="P30" s="200"/>
      <c r="W30" s="199">
        <f>ROUND(BA94, 2)</f>
        <v>0</v>
      </c>
      <c r="X30" s="200"/>
      <c r="Y30" s="200"/>
      <c r="Z30" s="200"/>
      <c r="AA30" s="200"/>
      <c r="AB30" s="200"/>
      <c r="AC30" s="200"/>
      <c r="AD30" s="200"/>
      <c r="AE30" s="200"/>
      <c r="AK30" s="199">
        <f>ROUND(AW94, 2)</f>
        <v>0</v>
      </c>
      <c r="AL30" s="200"/>
      <c r="AM30" s="200"/>
      <c r="AN30" s="200"/>
      <c r="AO30" s="200"/>
      <c r="AR30" s="36"/>
      <c r="BE30" s="189"/>
    </row>
    <row r="31" spans="1:71" s="3" customFormat="1" ht="14.45" hidden="1" customHeight="1">
      <c r="B31" s="36"/>
      <c r="F31" s="26" t="s">
        <v>45</v>
      </c>
      <c r="L31" s="201">
        <v>0.21</v>
      </c>
      <c r="M31" s="200"/>
      <c r="N31" s="200"/>
      <c r="O31" s="200"/>
      <c r="P31" s="200"/>
      <c r="W31" s="199">
        <f>ROUND(BB94, 2)</f>
        <v>0</v>
      </c>
      <c r="X31" s="200"/>
      <c r="Y31" s="200"/>
      <c r="Z31" s="200"/>
      <c r="AA31" s="200"/>
      <c r="AB31" s="200"/>
      <c r="AC31" s="200"/>
      <c r="AD31" s="200"/>
      <c r="AE31" s="200"/>
      <c r="AK31" s="199">
        <v>0</v>
      </c>
      <c r="AL31" s="200"/>
      <c r="AM31" s="200"/>
      <c r="AN31" s="200"/>
      <c r="AO31" s="200"/>
      <c r="AR31" s="36"/>
      <c r="BE31" s="189"/>
    </row>
    <row r="32" spans="1:71" s="3" customFormat="1" ht="14.45" hidden="1" customHeight="1">
      <c r="B32" s="36"/>
      <c r="F32" s="26" t="s">
        <v>46</v>
      </c>
      <c r="L32" s="201">
        <v>0.15</v>
      </c>
      <c r="M32" s="200"/>
      <c r="N32" s="200"/>
      <c r="O32" s="200"/>
      <c r="P32" s="200"/>
      <c r="W32" s="199">
        <f>ROUND(BC94, 2)</f>
        <v>0</v>
      </c>
      <c r="X32" s="200"/>
      <c r="Y32" s="200"/>
      <c r="Z32" s="200"/>
      <c r="AA32" s="200"/>
      <c r="AB32" s="200"/>
      <c r="AC32" s="200"/>
      <c r="AD32" s="200"/>
      <c r="AE32" s="200"/>
      <c r="AK32" s="199">
        <v>0</v>
      </c>
      <c r="AL32" s="200"/>
      <c r="AM32" s="200"/>
      <c r="AN32" s="200"/>
      <c r="AO32" s="200"/>
      <c r="AR32" s="36"/>
      <c r="BE32" s="189"/>
    </row>
    <row r="33" spans="1:57" s="3" customFormat="1" ht="14.45" hidden="1" customHeight="1">
      <c r="B33" s="36"/>
      <c r="F33" s="26" t="s">
        <v>47</v>
      </c>
      <c r="L33" s="201">
        <v>0</v>
      </c>
      <c r="M33" s="200"/>
      <c r="N33" s="200"/>
      <c r="O33" s="200"/>
      <c r="P33" s="200"/>
      <c r="W33" s="199">
        <f>ROUND(BD94, 2)</f>
        <v>0</v>
      </c>
      <c r="X33" s="200"/>
      <c r="Y33" s="200"/>
      <c r="Z33" s="200"/>
      <c r="AA33" s="200"/>
      <c r="AB33" s="200"/>
      <c r="AC33" s="200"/>
      <c r="AD33" s="200"/>
      <c r="AE33" s="200"/>
      <c r="AK33" s="199">
        <v>0</v>
      </c>
      <c r="AL33" s="200"/>
      <c r="AM33" s="200"/>
      <c r="AN33" s="200"/>
      <c r="AO33" s="200"/>
      <c r="AR33" s="36"/>
      <c r="BE33" s="189"/>
    </row>
    <row r="34" spans="1:57" s="2" customFormat="1" ht="6.95" customHeight="1">
      <c r="A34" s="31"/>
      <c r="B34" s="32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2"/>
      <c r="BE34" s="188"/>
    </row>
    <row r="35" spans="1:57" s="2" customFormat="1" ht="25.9" customHeight="1">
      <c r="A35" s="31"/>
      <c r="B35" s="32"/>
      <c r="C35" s="37"/>
      <c r="D35" s="38" t="s">
        <v>48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49</v>
      </c>
      <c r="U35" s="39"/>
      <c r="V35" s="39"/>
      <c r="W35" s="39"/>
      <c r="X35" s="202" t="s">
        <v>50</v>
      </c>
      <c r="Y35" s="203"/>
      <c r="Z35" s="203"/>
      <c r="AA35" s="203"/>
      <c r="AB35" s="203"/>
      <c r="AC35" s="39"/>
      <c r="AD35" s="39"/>
      <c r="AE35" s="39"/>
      <c r="AF35" s="39"/>
      <c r="AG35" s="39"/>
      <c r="AH35" s="39"/>
      <c r="AI35" s="39"/>
      <c r="AJ35" s="39"/>
      <c r="AK35" s="204">
        <f>SUM(AK26:AK33)</f>
        <v>0</v>
      </c>
      <c r="AL35" s="203"/>
      <c r="AM35" s="203"/>
      <c r="AN35" s="203"/>
      <c r="AO35" s="205"/>
      <c r="AP35" s="37"/>
      <c r="AQ35" s="37"/>
      <c r="AR35" s="32"/>
      <c r="BE35" s="31"/>
    </row>
    <row r="36" spans="1:57" s="2" customFormat="1" ht="6.95" customHeight="1">
      <c r="A36" s="31"/>
      <c r="B36" s="32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2"/>
      <c r="BE36" s="31"/>
    </row>
    <row r="37" spans="1:57" s="2" customFormat="1" ht="14.45" customHeight="1">
      <c r="A37" s="31"/>
      <c r="B37" s="32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2"/>
      <c r="BE37" s="31"/>
    </row>
    <row r="38" spans="1:57" s="1" customFormat="1" ht="14.45" customHeight="1">
      <c r="B38" s="19"/>
      <c r="AR38" s="19"/>
    </row>
    <row r="39" spans="1:57" s="1" customFormat="1" ht="14.45" customHeight="1">
      <c r="B39" s="19"/>
      <c r="AR39" s="19"/>
    </row>
    <row r="40" spans="1:57" s="1" customFormat="1" ht="14.45" customHeight="1">
      <c r="B40" s="19"/>
      <c r="AR40" s="19"/>
    </row>
    <row r="41" spans="1:57" s="1" customFormat="1" ht="14.45" customHeight="1">
      <c r="B41" s="19"/>
      <c r="AR41" s="19"/>
    </row>
    <row r="42" spans="1:57" s="1" customFormat="1" ht="14.45" customHeight="1">
      <c r="B42" s="19"/>
      <c r="AR42" s="19"/>
    </row>
    <row r="43" spans="1:57" s="1" customFormat="1" ht="14.45" customHeight="1">
      <c r="B43" s="19"/>
      <c r="AR43" s="19"/>
    </row>
    <row r="44" spans="1:57" s="1" customFormat="1" ht="14.45" customHeight="1">
      <c r="B44" s="19"/>
      <c r="AR44" s="19"/>
    </row>
    <row r="45" spans="1:57" s="1" customFormat="1" ht="14.45" customHeight="1">
      <c r="B45" s="19"/>
      <c r="AR45" s="19"/>
    </row>
    <row r="46" spans="1:57" s="1" customFormat="1" ht="14.45" customHeight="1">
      <c r="B46" s="19"/>
      <c r="AR46" s="19"/>
    </row>
    <row r="47" spans="1:57" s="1" customFormat="1" ht="14.45" customHeight="1">
      <c r="B47" s="19"/>
      <c r="AR47" s="19"/>
    </row>
    <row r="48" spans="1:57" s="1" customFormat="1" ht="14.45" customHeight="1">
      <c r="B48" s="19"/>
      <c r="AR48" s="19"/>
    </row>
    <row r="49" spans="1:57" s="2" customFormat="1" ht="14.45" customHeight="1">
      <c r="B49" s="41"/>
      <c r="D49" s="42" t="s">
        <v>51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52</v>
      </c>
      <c r="AI49" s="43"/>
      <c r="AJ49" s="43"/>
      <c r="AK49" s="43"/>
      <c r="AL49" s="43"/>
      <c r="AM49" s="43"/>
      <c r="AN49" s="43"/>
      <c r="AO49" s="43"/>
      <c r="AR49" s="41"/>
    </row>
    <row r="50" spans="1:57" ht="11.25">
      <c r="B50" s="19"/>
      <c r="AR50" s="19"/>
    </row>
    <row r="51" spans="1:57" ht="11.25">
      <c r="B51" s="19"/>
      <c r="AR51" s="19"/>
    </row>
    <row r="52" spans="1:57" ht="11.25">
      <c r="B52" s="19"/>
      <c r="AR52" s="19"/>
    </row>
    <row r="53" spans="1:57" ht="11.25">
      <c r="B53" s="19"/>
      <c r="AR53" s="19"/>
    </row>
    <row r="54" spans="1:57" ht="11.25">
      <c r="B54" s="19"/>
      <c r="AR54" s="19"/>
    </row>
    <row r="55" spans="1:57" ht="11.25">
      <c r="B55" s="19"/>
      <c r="AR55" s="19"/>
    </row>
    <row r="56" spans="1:57" ht="11.25">
      <c r="B56" s="19"/>
      <c r="AR56" s="19"/>
    </row>
    <row r="57" spans="1:57" ht="11.25">
      <c r="B57" s="19"/>
      <c r="AR57" s="19"/>
    </row>
    <row r="58" spans="1:57" ht="11.25">
      <c r="B58" s="19"/>
      <c r="AR58" s="19"/>
    </row>
    <row r="59" spans="1:57" ht="11.25">
      <c r="B59" s="19"/>
      <c r="AR59" s="19"/>
    </row>
    <row r="60" spans="1:57" s="2" customFormat="1" ht="12.75">
      <c r="A60" s="31"/>
      <c r="B60" s="32"/>
      <c r="C60" s="31"/>
      <c r="D60" s="44" t="s">
        <v>53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4" t="s">
        <v>54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4" t="s">
        <v>53</v>
      </c>
      <c r="AI60" s="34"/>
      <c r="AJ60" s="34"/>
      <c r="AK60" s="34"/>
      <c r="AL60" s="34"/>
      <c r="AM60" s="44" t="s">
        <v>54</v>
      </c>
      <c r="AN60" s="34"/>
      <c r="AO60" s="34"/>
      <c r="AP60" s="31"/>
      <c r="AQ60" s="31"/>
      <c r="AR60" s="32"/>
      <c r="BE60" s="31"/>
    </row>
    <row r="61" spans="1:57" ht="11.25">
      <c r="B61" s="19"/>
      <c r="AR61" s="19"/>
    </row>
    <row r="62" spans="1:57" ht="11.25">
      <c r="B62" s="19"/>
      <c r="AR62" s="19"/>
    </row>
    <row r="63" spans="1:57" ht="11.25">
      <c r="B63" s="19"/>
      <c r="AR63" s="19"/>
    </row>
    <row r="64" spans="1:57" s="2" customFormat="1" ht="12.75">
      <c r="A64" s="31"/>
      <c r="B64" s="32"/>
      <c r="C64" s="31"/>
      <c r="D64" s="42" t="s">
        <v>55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2" t="s">
        <v>56</v>
      </c>
      <c r="AI64" s="45"/>
      <c r="AJ64" s="45"/>
      <c r="AK64" s="45"/>
      <c r="AL64" s="45"/>
      <c r="AM64" s="45"/>
      <c r="AN64" s="45"/>
      <c r="AO64" s="45"/>
      <c r="AP64" s="31"/>
      <c r="AQ64" s="31"/>
      <c r="AR64" s="32"/>
      <c r="BE64" s="31"/>
    </row>
    <row r="65" spans="1:57" ht="11.25">
      <c r="B65" s="19"/>
      <c r="AR65" s="19"/>
    </row>
    <row r="66" spans="1:57" ht="11.25">
      <c r="B66" s="19"/>
      <c r="AR66" s="19"/>
    </row>
    <row r="67" spans="1:57" ht="11.25">
      <c r="B67" s="19"/>
      <c r="AR67" s="19"/>
    </row>
    <row r="68" spans="1:57" ht="11.25">
      <c r="B68" s="19"/>
      <c r="AR68" s="19"/>
    </row>
    <row r="69" spans="1:57" ht="11.25">
      <c r="B69" s="19"/>
      <c r="AR69" s="19"/>
    </row>
    <row r="70" spans="1:57" ht="11.25">
      <c r="B70" s="19"/>
      <c r="AR70" s="19"/>
    </row>
    <row r="71" spans="1:57" ht="11.25">
      <c r="B71" s="19"/>
      <c r="AR71" s="19"/>
    </row>
    <row r="72" spans="1:57" ht="11.25">
      <c r="B72" s="19"/>
      <c r="AR72" s="19"/>
    </row>
    <row r="73" spans="1:57" ht="11.25">
      <c r="B73" s="19"/>
      <c r="AR73" s="19"/>
    </row>
    <row r="74" spans="1:57" ht="11.25">
      <c r="B74" s="19"/>
      <c r="AR74" s="19"/>
    </row>
    <row r="75" spans="1:57" s="2" customFormat="1" ht="12.75">
      <c r="A75" s="31"/>
      <c r="B75" s="32"/>
      <c r="C75" s="31"/>
      <c r="D75" s="44" t="s">
        <v>53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4" t="s">
        <v>54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4" t="s">
        <v>53</v>
      </c>
      <c r="AI75" s="34"/>
      <c r="AJ75" s="34"/>
      <c r="AK75" s="34"/>
      <c r="AL75" s="34"/>
      <c r="AM75" s="44" t="s">
        <v>54</v>
      </c>
      <c r="AN75" s="34"/>
      <c r="AO75" s="34"/>
      <c r="AP75" s="31"/>
      <c r="AQ75" s="31"/>
      <c r="AR75" s="32"/>
      <c r="BE75" s="31"/>
    </row>
    <row r="76" spans="1:57" s="2" customFormat="1" ht="11.25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2"/>
      <c r="BE76" s="31"/>
    </row>
    <row r="77" spans="1:57" s="2" customFormat="1" ht="6.9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2"/>
      <c r="BE77" s="31"/>
    </row>
    <row r="81" spans="1:91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2"/>
      <c r="BE81" s="31"/>
    </row>
    <row r="82" spans="1:91" s="2" customFormat="1" ht="24.95" customHeight="1">
      <c r="A82" s="31"/>
      <c r="B82" s="32"/>
      <c r="C82" s="20" t="s">
        <v>57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2"/>
      <c r="BE82" s="31"/>
    </row>
    <row r="83" spans="1:91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2"/>
      <c r="BE83" s="31"/>
    </row>
    <row r="84" spans="1:91" s="4" customFormat="1" ht="12" customHeight="1">
      <c r="B84" s="50"/>
      <c r="C84" s="26" t="s">
        <v>13</v>
      </c>
      <c r="L84" s="4" t="str">
        <f>K5</f>
        <v>05/2018</v>
      </c>
      <c r="AR84" s="50"/>
    </row>
    <row r="85" spans="1:91" s="5" customFormat="1" ht="36.950000000000003" customHeight="1">
      <c r="B85" s="51"/>
      <c r="C85" s="52" t="s">
        <v>16</v>
      </c>
      <c r="L85" s="206" t="str">
        <f>K6</f>
        <v>Prodloužení chodníku podél ul. Mladoboleslavská, Vinoř</v>
      </c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  <c r="Z85" s="207"/>
      <c r="AA85" s="207"/>
      <c r="AB85" s="207"/>
      <c r="AC85" s="207"/>
      <c r="AD85" s="207"/>
      <c r="AE85" s="207"/>
      <c r="AF85" s="207"/>
      <c r="AG85" s="207"/>
      <c r="AH85" s="207"/>
      <c r="AI85" s="207"/>
      <c r="AJ85" s="207"/>
      <c r="AK85" s="207"/>
      <c r="AL85" s="207"/>
      <c r="AM85" s="207"/>
      <c r="AN85" s="207"/>
      <c r="AO85" s="207"/>
      <c r="AR85" s="51"/>
    </row>
    <row r="86" spans="1:91" s="2" customFormat="1" ht="6.95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2"/>
      <c r="BE86" s="31"/>
    </row>
    <row r="87" spans="1:91" s="2" customFormat="1" ht="12" customHeight="1">
      <c r="A87" s="31"/>
      <c r="B87" s="32"/>
      <c r="C87" s="26" t="s">
        <v>20</v>
      </c>
      <c r="D87" s="31"/>
      <c r="E87" s="31"/>
      <c r="F87" s="31"/>
      <c r="G87" s="31"/>
      <c r="H87" s="31"/>
      <c r="I87" s="31"/>
      <c r="J87" s="31"/>
      <c r="K87" s="31"/>
      <c r="L87" s="53" t="str">
        <f>IF(K8="","",K8)</f>
        <v>Městská část Praha - Vinoř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6" t="s">
        <v>22</v>
      </c>
      <c r="AJ87" s="31"/>
      <c r="AK87" s="31"/>
      <c r="AL87" s="31"/>
      <c r="AM87" s="208" t="str">
        <f>IF(AN8= "","",AN8)</f>
        <v>19. 10. 2020</v>
      </c>
      <c r="AN87" s="208"/>
      <c r="AO87" s="31"/>
      <c r="AP87" s="31"/>
      <c r="AQ87" s="31"/>
      <c r="AR87" s="32"/>
      <c r="BE87" s="31"/>
    </row>
    <row r="88" spans="1:91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2"/>
      <c r="BE88" s="31"/>
    </row>
    <row r="89" spans="1:91" s="2" customFormat="1" ht="15.6" customHeight="1">
      <c r="A89" s="31"/>
      <c r="B89" s="32"/>
      <c r="C89" s="26" t="s">
        <v>24</v>
      </c>
      <c r="D89" s="31"/>
      <c r="E89" s="31"/>
      <c r="F89" s="31"/>
      <c r="G89" s="31"/>
      <c r="H89" s="31"/>
      <c r="I89" s="31"/>
      <c r="J89" s="31"/>
      <c r="K89" s="31"/>
      <c r="L89" s="4" t="str">
        <f>IF(E11= "","",E11)</f>
        <v>Úřad městské části Praha Vinoř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6" t="s">
        <v>30</v>
      </c>
      <c r="AJ89" s="31"/>
      <c r="AK89" s="31"/>
      <c r="AL89" s="31"/>
      <c r="AM89" s="209" t="str">
        <f>IF(E17="","",E17)</f>
        <v>Ing. Daniel Polič, Ph.D.</v>
      </c>
      <c r="AN89" s="210"/>
      <c r="AO89" s="210"/>
      <c r="AP89" s="210"/>
      <c r="AQ89" s="31"/>
      <c r="AR89" s="32"/>
      <c r="AS89" s="211" t="s">
        <v>58</v>
      </c>
      <c r="AT89" s="212"/>
      <c r="AU89" s="55"/>
      <c r="AV89" s="55"/>
      <c r="AW89" s="55"/>
      <c r="AX89" s="55"/>
      <c r="AY89" s="55"/>
      <c r="AZ89" s="55"/>
      <c r="BA89" s="55"/>
      <c r="BB89" s="55"/>
      <c r="BC89" s="55"/>
      <c r="BD89" s="56"/>
      <c r="BE89" s="31"/>
    </row>
    <row r="90" spans="1:91" s="2" customFormat="1" ht="15.6" customHeight="1">
      <c r="A90" s="31"/>
      <c r="B90" s="32"/>
      <c r="C90" s="26" t="s">
        <v>28</v>
      </c>
      <c r="D90" s="31"/>
      <c r="E90" s="31"/>
      <c r="F90" s="31"/>
      <c r="G90" s="31"/>
      <c r="H90" s="31"/>
      <c r="I90" s="31"/>
      <c r="J90" s="31"/>
      <c r="K90" s="31"/>
      <c r="L90" s="4" t="str">
        <f>IF(E14= "Vyplň údaj","",E14)</f>
        <v/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6" t="s">
        <v>34</v>
      </c>
      <c r="AJ90" s="31"/>
      <c r="AK90" s="31"/>
      <c r="AL90" s="31"/>
      <c r="AM90" s="209" t="str">
        <f>IF(E20="","",E20)</f>
        <v>Jitka Heřmanová</v>
      </c>
      <c r="AN90" s="210"/>
      <c r="AO90" s="210"/>
      <c r="AP90" s="210"/>
      <c r="AQ90" s="31"/>
      <c r="AR90" s="32"/>
      <c r="AS90" s="213"/>
      <c r="AT90" s="214"/>
      <c r="AU90" s="57"/>
      <c r="AV90" s="57"/>
      <c r="AW90" s="57"/>
      <c r="AX90" s="57"/>
      <c r="AY90" s="57"/>
      <c r="AZ90" s="57"/>
      <c r="BA90" s="57"/>
      <c r="BB90" s="57"/>
      <c r="BC90" s="57"/>
      <c r="BD90" s="58"/>
      <c r="BE90" s="31"/>
    </row>
    <row r="91" spans="1:91" s="2" customFormat="1" ht="10.9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2"/>
      <c r="AS91" s="213"/>
      <c r="AT91" s="214"/>
      <c r="AU91" s="57"/>
      <c r="AV91" s="57"/>
      <c r="AW91" s="57"/>
      <c r="AX91" s="57"/>
      <c r="AY91" s="57"/>
      <c r="AZ91" s="57"/>
      <c r="BA91" s="57"/>
      <c r="BB91" s="57"/>
      <c r="BC91" s="57"/>
      <c r="BD91" s="58"/>
      <c r="BE91" s="31"/>
    </row>
    <row r="92" spans="1:91" s="2" customFormat="1" ht="29.25" customHeight="1">
      <c r="A92" s="31"/>
      <c r="B92" s="32"/>
      <c r="C92" s="215" t="s">
        <v>59</v>
      </c>
      <c r="D92" s="216"/>
      <c r="E92" s="216"/>
      <c r="F92" s="216"/>
      <c r="G92" s="216"/>
      <c r="H92" s="59"/>
      <c r="I92" s="217" t="s">
        <v>60</v>
      </c>
      <c r="J92" s="216"/>
      <c r="K92" s="216"/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6"/>
      <c r="W92" s="216"/>
      <c r="X92" s="216"/>
      <c r="Y92" s="216"/>
      <c r="Z92" s="216"/>
      <c r="AA92" s="216"/>
      <c r="AB92" s="216"/>
      <c r="AC92" s="216"/>
      <c r="AD92" s="216"/>
      <c r="AE92" s="216"/>
      <c r="AF92" s="216"/>
      <c r="AG92" s="218" t="s">
        <v>61</v>
      </c>
      <c r="AH92" s="216"/>
      <c r="AI92" s="216"/>
      <c r="AJ92" s="216"/>
      <c r="AK92" s="216"/>
      <c r="AL92" s="216"/>
      <c r="AM92" s="216"/>
      <c r="AN92" s="217" t="s">
        <v>62</v>
      </c>
      <c r="AO92" s="216"/>
      <c r="AP92" s="219"/>
      <c r="AQ92" s="60" t="s">
        <v>63</v>
      </c>
      <c r="AR92" s="32"/>
      <c r="AS92" s="61" t="s">
        <v>64</v>
      </c>
      <c r="AT92" s="62" t="s">
        <v>65</v>
      </c>
      <c r="AU92" s="62" t="s">
        <v>66</v>
      </c>
      <c r="AV92" s="62" t="s">
        <v>67</v>
      </c>
      <c r="AW92" s="62" t="s">
        <v>68</v>
      </c>
      <c r="AX92" s="62" t="s">
        <v>69</v>
      </c>
      <c r="AY92" s="62" t="s">
        <v>70</v>
      </c>
      <c r="AZ92" s="62" t="s">
        <v>71</v>
      </c>
      <c r="BA92" s="62" t="s">
        <v>72</v>
      </c>
      <c r="BB92" s="62" t="s">
        <v>73</v>
      </c>
      <c r="BC92" s="62" t="s">
        <v>74</v>
      </c>
      <c r="BD92" s="63" t="s">
        <v>75</v>
      </c>
      <c r="BE92" s="31"/>
    </row>
    <row r="93" spans="1:91" s="2" customFormat="1" ht="10.9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2"/>
      <c r="AS93" s="64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6"/>
      <c r="BE93" s="31"/>
    </row>
    <row r="94" spans="1:91" s="6" customFormat="1" ht="32.450000000000003" customHeight="1">
      <c r="B94" s="67"/>
      <c r="C94" s="68" t="s">
        <v>76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223">
        <f>ROUND(AG95,2)</f>
        <v>0</v>
      </c>
      <c r="AH94" s="223"/>
      <c r="AI94" s="223"/>
      <c r="AJ94" s="223"/>
      <c r="AK94" s="223"/>
      <c r="AL94" s="223"/>
      <c r="AM94" s="223"/>
      <c r="AN94" s="224">
        <f>SUM(AG94,AT94)</f>
        <v>0</v>
      </c>
      <c r="AO94" s="224"/>
      <c r="AP94" s="224"/>
      <c r="AQ94" s="71" t="s">
        <v>1</v>
      </c>
      <c r="AR94" s="67"/>
      <c r="AS94" s="72">
        <f>ROUND(AS95,2)</f>
        <v>0</v>
      </c>
      <c r="AT94" s="73">
        <f>ROUND(SUM(AV94:AW94),2)</f>
        <v>0</v>
      </c>
      <c r="AU94" s="74">
        <f>ROUND(AU95,5)</f>
        <v>0</v>
      </c>
      <c r="AV94" s="73">
        <f>ROUND(AZ94*L29,2)</f>
        <v>0</v>
      </c>
      <c r="AW94" s="73">
        <f>ROUND(BA94*L30,2)</f>
        <v>0</v>
      </c>
      <c r="AX94" s="73">
        <f>ROUND(BB94*L29,2)</f>
        <v>0</v>
      </c>
      <c r="AY94" s="73">
        <f>ROUND(BC94*L30,2)</f>
        <v>0</v>
      </c>
      <c r="AZ94" s="73">
        <f>ROUND(AZ95,2)</f>
        <v>0</v>
      </c>
      <c r="BA94" s="73">
        <f>ROUND(BA95,2)</f>
        <v>0</v>
      </c>
      <c r="BB94" s="73">
        <f>ROUND(BB95,2)</f>
        <v>0</v>
      </c>
      <c r="BC94" s="73">
        <f>ROUND(BC95,2)</f>
        <v>0</v>
      </c>
      <c r="BD94" s="75">
        <f>ROUND(BD95,2)</f>
        <v>0</v>
      </c>
      <c r="BS94" s="76" t="s">
        <v>77</v>
      </c>
      <c r="BT94" s="76" t="s">
        <v>78</v>
      </c>
      <c r="BU94" s="77" t="s">
        <v>79</v>
      </c>
      <c r="BV94" s="76" t="s">
        <v>80</v>
      </c>
      <c r="BW94" s="76" t="s">
        <v>4</v>
      </c>
      <c r="BX94" s="76" t="s">
        <v>81</v>
      </c>
      <c r="CL94" s="76" t="s">
        <v>1</v>
      </c>
    </row>
    <row r="95" spans="1:91" s="7" customFormat="1" ht="14.45" customHeight="1">
      <c r="A95" s="78" t="s">
        <v>82</v>
      </c>
      <c r="B95" s="79"/>
      <c r="C95" s="80"/>
      <c r="D95" s="222" t="s">
        <v>83</v>
      </c>
      <c r="E95" s="222"/>
      <c r="F95" s="222"/>
      <c r="G95" s="222"/>
      <c r="H95" s="222"/>
      <c r="I95" s="81"/>
      <c r="J95" s="222" t="s">
        <v>84</v>
      </c>
      <c r="K95" s="222"/>
      <c r="L95" s="222"/>
      <c r="M95" s="222"/>
      <c r="N95" s="222"/>
      <c r="O95" s="222"/>
      <c r="P95" s="222"/>
      <c r="Q95" s="222"/>
      <c r="R95" s="222"/>
      <c r="S95" s="222"/>
      <c r="T95" s="222"/>
      <c r="U95" s="222"/>
      <c r="V95" s="222"/>
      <c r="W95" s="222"/>
      <c r="X95" s="222"/>
      <c r="Y95" s="222"/>
      <c r="Z95" s="222"/>
      <c r="AA95" s="222"/>
      <c r="AB95" s="222"/>
      <c r="AC95" s="222"/>
      <c r="AD95" s="222"/>
      <c r="AE95" s="222"/>
      <c r="AF95" s="222"/>
      <c r="AG95" s="220">
        <f>'SO 100 - Komunikace'!J30</f>
        <v>0</v>
      </c>
      <c r="AH95" s="221"/>
      <c r="AI95" s="221"/>
      <c r="AJ95" s="221"/>
      <c r="AK95" s="221"/>
      <c r="AL95" s="221"/>
      <c r="AM95" s="221"/>
      <c r="AN95" s="220">
        <f>SUM(AG95,AT95)</f>
        <v>0</v>
      </c>
      <c r="AO95" s="221"/>
      <c r="AP95" s="221"/>
      <c r="AQ95" s="82" t="s">
        <v>85</v>
      </c>
      <c r="AR95" s="79"/>
      <c r="AS95" s="83">
        <v>0</v>
      </c>
      <c r="AT95" s="84">
        <f>ROUND(SUM(AV95:AW95),2)</f>
        <v>0</v>
      </c>
      <c r="AU95" s="85">
        <f>'SO 100 - Komunikace'!P133</f>
        <v>0</v>
      </c>
      <c r="AV95" s="84">
        <f>'SO 100 - Komunikace'!J33</f>
        <v>0</v>
      </c>
      <c r="AW95" s="84">
        <f>'SO 100 - Komunikace'!J34</f>
        <v>0</v>
      </c>
      <c r="AX95" s="84">
        <f>'SO 100 - Komunikace'!J35</f>
        <v>0</v>
      </c>
      <c r="AY95" s="84">
        <f>'SO 100 - Komunikace'!J36</f>
        <v>0</v>
      </c>
      <c r="AZ95" s="84">
        <f>'SO 100 - Komunikace'!F33</f>
        <v>0</v>
      </c>
      <c r="BA95" s="84">
        <f>'SO 100 - Komunikace'!F34</f>
        <v>0</v>
      </c>
      <c r="BB95" s="84">
        <f>'SO 100 - Komunikace'!F35</f>
        <v>0</v>
      </c>
      <c r="BC95" s="84">
        <f>'SO 100 - Komunikace'!F36</f>
        <v>0</v>
      </c>
      <c r="BD95" s="86">
        <f>'SO 100 - Komunikace'!F37</f>
        <v>0</v>
      </c>
      <c r="BT95" s="87" t="s">
        <v>86</v>
      </c>
      <c r="BV95" s="87" t="s">
        <v>80</v>
      </c>
      <c r="BW95" s="87" t="s">
        <v>87</v>
      </c>
      <c r="BX95" s="87" t="s">
        <v>4</v>
      </c>
      <c r="CL95" s="87" t="s">
        <v>1</v>
      </c>
      <c r="CM95" s="87" t="s">
        <v>88</v>
      </c>
    </row>
    <row r="96" spans="1:91" s="2" customFormat="1" ht="30" customHeight="1">
      <c r="A96" s="31"/>
      <c r="B96" s="32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2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</row>
    <row r="97" spans="1:57" s="2" customFormat="1" ht="6.95" customHeight="1">
      <c r="A97" s="31"/>
      <c r="B97" s="46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32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SO 100 - Komunikace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36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54.5" style="1" customWidth="1"/>
    <col min="7" max="7" width="8" style="1" customWidth="1"/>
    <col min="8" max="8" width="12.33203125" style="1" customWidth="1"/>
    <col min="9" max="10" width="21.5" style="1" customWidth="1"/>
    <col min="11" max="11" width="21.5" style="1" hidden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225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6" t="s">
        <v>87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88</v>
      </c>
    </row>
    <row r="4" spans="1:46" s="1" customFormat="1" ht="24.95" customHeight="1">
      <c r="B4" s="19"/>
      <c r="D4" s="20" t="s">
        <v>89</v>
      </c>
      <c r="L4" s="19"/>
      <c r="M4" s="88" t="s">
        <v>10</v>
      </c>
      <c r="AT4" s="16" t="s">
        <v>3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26" t="s">
        <v>16</v>
      </c>
      <c r="L6" s="19"/>
    </row>
    <row r="7" spans="1:46" s="1" customFormat="1" ht="14.45" customHeight="1">
      <c r="B7" s="19"/>
      <c r="E7" s="226" t="str">
        <f>'Rekapitulace stavby'!K6</f>
        <v>Prodloužení chodníku podél ul. Mladoboleslavská, Vinoř</v>
      </c>
      <c r="F7" s="227"/>
      <c r="G7" s="227"/>
      <c r="H7" s="227"/>
      <c r="L7" s="19"/>
    </row>
    <row r="8" spans="1:46" s="2" customFormat="1" ht="12" customHeight="1">
      <c r="A8" s="31"/>
      <c r="B8" s="32"/>
      <c r="C8" s="31"/>
      <c r="D8" s="26" t="s">
        <v>90</v>
      </c>
      <c r="E8" s="31"/>
      <c r="F8" s="31"/>
      <c r="G8" s="31"/>
      <c r="H8" s="31"/>
      <c r="I8" s="31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4.45" customHeight="1">
      <c r="A9" s="31"/>
      <c r="B9" s="32"/>
      <c r="C9" s="31"/>
      <c r="D9" s="31"/>
      <c r="E9" s="206" t="s">
        <v>91</v>
      </c>
      <c r="F9" s="228"/>
      <c r="G9" s="228"/>
      <c r="H9" s="228"/>
      <c r="I9" s="31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18</v>
      </c>
      <c r="E11" s="31"/>
      <c r="F11" s="24" t="s">
        <v>1</v>
      </c>
      <c r="G11" s="31"/>
      <c r="H11" s="31"/>
      <c r="I11" s="26" t="s">
        <v>19</v>
      </c>
      <c r="J11" s="24" t="s">
        <v>1</v>
      </c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20</v>
      </c>
      <c r="E12" s="31"/>
      <c r="F12" s="24" t="s">
        <v>21</v>
      </c>
      <c r="G12" s="31"/>
      <c r="H12" s="31"/>
      <c r="I12" s="26" t="s">
        <v>22</v>
      </c>
      <c r="J12" s="54" t="str">
        <f>'Rekapitulace stavby'!AN8</f>
        <v>19. 10. 2020</v>
      </c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24</v>
      </c>
      <c r="E14" s="31"/>
      <c r="F14" s="31"/>
      <c r="G14" s="31"/>
      <c r="H14" s="31"/>
      <c r="I14" s="26" t="s">
        <v>25</v>
      </c>
      <c r="J14" s="24" t="s">
        <v>1</v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26</v>
      </c>
      <c r="F15" s="31"/>
      <c r="G15" s="31"/>
      <c r="H15" s="31"/>
      <c r="I15" s="26" t="s">
        <v>27</v>
      </c>
      <c r="J15" s="24" t="s">
        <v>1</v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28</v>
      </c>
      <c r="E17" s="31"/>
      <c r="F17" s="31"/>
      <c r="G17" s="31"/>
      <c r="H17" s="31"/>
      <c r="I17" s="26" t="s">
        <v>25</v>
      </c>
      <c r="J17" s="27" t="str">
        <f>'Rekapitulace stavby'!AN13</f>
        <v>Vyplň údaj</v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29" t="str">
        <f>'Rekapitulace stavby'!E14</f>
        <v>Vyplň údaj</v>
      </c>
      <c r="F18" s="190"/>
      <c r="G18" s="190"/>
      <c r="H18" s="190"/>
      <c r="I18" s="26" t="s">
        <v>27</v>
      </c>
      <c r="J18" s="27" t="str">
        <f>'Rekapitulace stavby'!AN14</f>
        <v>Vyplň údaj</v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30</v>
      </c>
      <c r="E20" s="31"/>
      <c r="F20" s="31"/>
      <c r="G20" s="31"/>
      <c r="H20" s="31"/>
      <c r="I20" s="26" t="s">
        <v>25</v>
      </c>
      <c r="J20" s="24" t="s">
        <v>31</v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32</v>
      </c>
      <c r="F21" s="31"/>
      <c r="G21" s="31"/>
      <c r="H21" s="31"/>
      <c r="I21" s="26" t="s">
        <v>27</v>
      </c>
      <c r="J21" s="24" t="s">
        <v>1</v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34</v>
      </c>
      <c r="E23" s="31"/>
      <c r="F23" s="31"/>
      <c r="G23" s="31"/>
      <c r="H23" s="31"/>
      <c r="I23" s="26" t="s">
        <v>25</v>
      </c>
      <c r="J23" s="24" t="s">
        <v>35</v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36</v>
      </c>
      <c r="F24" s="31"/>
      <c r="G24" s="31"/>
      <c r="H24" s="31"/>
      <c r="I24" s="26" t="s">
        <v>27</v>
      </c>
      <c r="J24" s="24" t="s">
        <v>1</v>
      </c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37</v>
      </c>
      <c r="E26" s="31"/>
      <c r="F26" s="31"/>
      <c r="G26" s="31"/>
      <c r="H26" s="31"/>
      <c r="I26" s="31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4.45" customHeight="1">
      <c r="A27" s="89"/>
      <c r="B27" s="90"/>
      <c r="C27" s="89"/>
      <c r="D27" s="89"/>
      <c r="E27" s="195" t="s">
        <v>1</v>
      </c>
      <c r="F27" s="195"/>
      <c r="G27" s="195"/>
      <c r="H27" s="195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5"/>
      <c r="E29" s="65"/>
      <c r="F29" s="65"/>
      <c r="G29" s="65"/>
      <c r="H29" s="65"/>
      <c r="I29" s="65"/>
      <c r="J29" s="65"/>
      <c r="K29" s="65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92" t="s">
        <v>38</v>
      </c>
      <c r="E30" s="31"/>
      <c r="F30" s="31"/>
      <c r="G30" s="31"/>
      <c r="H30" s="31"/>
      <c r="I30" s="31"/>
      <c r="J30" s="70">
        <f>ROUND(J133, 2)</f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2"/>
      <c r="C31" s="31"/>
      <c r="D31" s="65"/>
      <c r="E31" s="65"/>
      <c r="F31" s="65"/>
      <c r="G31" s="65"/>
      <c r="H31" s="65"/>
      <c r="I31" s="65"/>
      <c r="J31" s="65"/>
      <c r="K31" s="65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31"/>
      <c r="E32" s="31"/>
      <c r="F32" s="35" t="s">
        <v>40</v>
      </c>
      <c r="G32" s="31"/>
      <c r="H32" s="31"/>
      <c r="I32" s="35" t="s">
        <v>39</v>
      </c>
      <c r="J32" s="35" t="s">
        <v>41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2"/>
      <c r="C33" s="31"/>
      <c r="D33" s="93" t="s">
        <v>42</v>
      </c>
      <c r="E33" s="26" t="s">
        <v>43</v>
      </c>
      <c r="F33" s="94">
        <f>ROUND((SUM(BE133:BE335)),  2)</f>
        <v>0</v>
      </c>
      <c r="G33" s="31"/>
      <c r="H33" s="31"/>
      <c r="I33" s="95">
        <v>0.21</v>
      </c>
      <c r="J33" s="94">
        <f>ROUND(((SUM(BE133:BE335))*I33),  2)</f>
        <v>0</v>
      </c>
      <c r="K33" s="31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26" t="s">
        <v>44</v>
      </c>
      <c r="F34" s="94">
        <f>ROUND((SUM(BF133:BF335)),  2)</f>
        <v>0</v>
      </c>
      <c r="G34" s="31"/>
      <c r="H34" s="31"/>
      <c r="I34" s="95">
        <v>0.15</v>
      </c>
      <c r="J34" s="94">
        <f>ROUND(((SUM(BF133:BF335))*I34),  2)</f>
        <v>0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31"/>
      <c r="E35" s="26" t="s">
        <v>45</v>
      </c>
      <c r="F35" s="94">
        <f>ROUND((SUM(BG133:BG335)),  2)</f>
        <v>0</v>
      </c>
      <c r="G35" s="31"/>
      <c r="H35" s="31"/>
      <c r="I35" s="95">
        <v>0.21</v>
      </c>
      <c r="J35" s="94">
        <f>0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6" t="s">
        <v>46</v>
      </c>
      <c r="F36" s="94">
        <f>ROUND((SUM(BH133:BH335)),  2)</f>
        <v>0</v>
      </c>
      <c r="G36" s="31"/>
      <c r="H36" s="31"/>
      <c r="I36" s="95">
        <v>0.15</v>
      </c>
      <c r="J36" s="94">
        <f>0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6" t="s">
        <v>47</v>
      </c>
      <c r="F37" s="94">
        <f>ROUND((SUM(BI133:BI335)),  2)</f>
        <v>0</v>
      </c>
      <c r="G37" s="31"/>
      <c r="H37" s="31"/>
      <c r="I37" s="95">
        <v>0</v>
      </c>
      <c r="J37" s="94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96"/>
      <c r="D39" s="97" t="s">
        <v>48</v>
      </c>
      <c r="E39" s="59"/>
      <c r="F39" s="59"/>
      <c r="G39" s="98" t="s">
        <v>49</v>
      </c>
      <c r="H39" s="99" t="s">
        <v>50</v>
      </c>
      <c r="I39" s="59"/>
      <c r="J39" s="100">
        <f>SUM(J30:J37)</f>
        <v>0</v>
      </c>
      <c r="K39" s="101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9"/>
      <c r="L41" s="19"/>
    </row>
    <row r="42" spans="1:31" s="1" customFormat="1" ht="14.45" customHeight="1">
      <c r="B42" s="19"/>
      <c r="L42" s="19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41"/>
      <c r="D50" s="42" t="s">
        <v>51</v>
      </c>
      <c r="E50" s="43"/>
      <c r="F50" s="43"/>
      <c r="G50" s="42" t="s">
        <v>52</v>
      </c>
      <c r="H50" s="43"/>
      <c r="I50" s="43"/>
      <c r="J50" s="43"/>
      <c r="K50" s="43"/>
      <c r="L50" s="41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1"/>
      <c r="B61" s="32"/>
      <c r="C61" s="31"/>
      <c r="D61" s="44" t="s">
        <v>53</v>
      </c>
      <c r="E61" s="34"/>
      <c r="F61" s="102" t="s">
        <v>54</v>
      </c>
      <c r="G61" s="44" t="s">
        <v>53</v>
      </c>
      <c r="H61" s="34"/>
      <c r="I61" s="34"/>
      <c r="J61" s="103" t="s">
        <v>54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1"/>
      <c r="B65" s="32"/>
      <c r="C65" s="31"/>
      <c r="D65" s="42" t="s">
        <v>55</v>
      </c>
      <c r="E65" s="45"/>
      <c r="F65" s="45"/>
      <c r="G65" s="42" t="s">
        <v>56</v>
      </c>
      <c r="H65" s="45"/>
      <c r="I65" s="45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1"/>
      <c r="B76" s="32"/>
      <c r="C76" s="31"/>
      <c r="D76" s="44" t="s">
        <v>53</v>
      </c>
      <c r="E76" s="34"/>
      <c r="F76" s="102" t="s">
        <v>54</v>
      </c>
      <c r="G76" s="44" t="s">
        <v>53</v>
      </c>
      <c r="H76" s="34"/>
      <c r="I76" s="34"/>
      <c r="J76" s="103" t="s">
        <v>54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92</v>
      </c>
      <c r="D82" s="31"/>
      <c r="E82" s="31"/>
      <c r="F82" s="31"/>
      <c r="G82" s="31"/>
      <c r="H82" s="31"/>
      <c r="I82" s="31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1"/>
      <c r="E84" s="31"/>
      <c r="F84" s="31"/>
      <c r="G84" s="31"/>
      <c r="H84" s="31"/>
      <c r="I84" s="31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4.45" customHeight="1">
      <c r="A85" s="31"/>
      <c r="B85" s="32"/>
      <c r="C85" s="31"/>
      <c r="D85" s="31"/>
      <c r="E85" s="226" t="str">
        <f>E7</f>
        <v>Prodloužení chodníku podél ul. Mladoboleslavská, Vinoř</v>
      </c>
      <c r="F85" s="227"/>
      <c r="G85" s="227"/>
      <c r="H85" s="227"/>
      <c r="I85" s="31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90</v>
      </c>
      <c r="D86" s="31"/>
      <c r="E86" s="31"/>
      <c r="F86" s="31"/>
      <c r="G86" s="31"/>
      <c r="H86" s="31"/>
      <c r="I86" s="31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4.45" customHeight="1">
      <c r="A87" s="31"/>
      <c r="B87" s="32"/>
      <c r="C87" s="31"/>
      <c r="D87" s="31"/>
      <c r="E87" s="206" t="str">
        <f>E9</f>
        <v>SO 100 - Komunikace</v>
      </c>
      <c r="F87" s="228"/>
      <c r="G87" s="228"/>
      <c r="H87" s="228"/>
      <c r="I87" s="31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1"/>
      <c r="E89" s="31"/>
      <c r="F89" s="24" t="str">
        <f>F12</f>
        <v>Městská část Praha - Vinoř</v>
      </c>
      <c r="G89" s="31"/>
      <c r="H89" s="31"/>
      <c r="I89" s="26" t="s">
        <v>22</v>
      </c>
      <c r="J89" s="54" t="str">
        <f>IF(J12="","",J12)</f>
        <v>19. 10. 2020</v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26.45" customHeight="1">
      <c r="A91" s="31"/>
      <c r="B91" s="32"/>
      <c r="C91" s="26" t="s">
        <v>24</v>
      </c>
      <c r="D91" s="31"/>
      <c r="E91" s="31"/>
      <c r="F91" s="24" t="str">
        <f>E15</f>
        <v>Úřad městské části Praha Vinoř</v>
      </c>
      <c r="G91" s="31"/>
      <c r="H91" s="31"/>
      <c r="I91" s="26" t="s">
        <v>30</v>
      </c>
      <c r="J91" s="29" t="str">
        <f>E21</f>
        <v>Ing. Daniel Polič, Ph.D.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6" customHeight="1">
      <c r="A92" s="31"/>
      <c r="B92" s="32"/>
      <c r="C92" s="26" t="s">
        <v>28</v>
      </c>
      <c r="D92" s="31"/>
      <c r="E92" s="31"/>
      <c r="F92" s="24" t="str">
        <f>IF(E18="","",E18)</f>
        <v>Vyplň údaj</v>
      </c>
      <c r="G92" s="31"/>
      <c r="H92" s="31"/>
      <c r="I92" s="26" t="s">
        <v>34</v>
      </c>
      <c r="J92" s="29" t="str">
        <f>E24</f>
        <v>Jitka Heřmanová</v>
      </c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04" t="s">
        <v>93</v>
      </c>
      <c r="D94" s="96"/>
      <c r="E94" s="96"/>
      <c r="F94" s="96"/>
      <c r="G94" s="96"/>
      <c r="H94" s="96"/>
      <c r="I94" s="96"/>
      <c r="J94" s="105" t="s">
        <v>94</v>
      </c>
      <c r="K94" s="96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06" t="s">
        <v>95</v>
      </c>
      <c r="D96" s="31"/>
      <c r="E96" s="31"/>
      <c r="F96" s="31"/>
      <c r="G96" s="31"/>
      <c r="H96" s="31"/>
      <c r="I96" s="31"/>
      <c r="J96" s="70">
        <f>J133</f>
        <v>0</v>
      </c>
      <c r="K96" s="31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96</v>
      </c>
    </row>
    <row r="97" spans="2:12" s="9" customFormat="1" ht="24.95" customHeight="1">
      <c r="B97" s="107"/>
      <c r="D97" s="108" t="s">
        <v>97</v>
      </c>
      <c r="E97" s="109"/>
      <c r="F97" s="109"/>
      <c r="G97" s="109"/>
      <c r="H97" s="109"/>
      <c r="I97" s="109"/>
      <c r="J97" s="110">
        <f>J134</f>
        <v>0</v>
      </c>
      <c r="L97" s="107"/>
    </row>
    <row r="98" spans="2:12" s="10" customFormat="1" ht="19.899999999999999" customHeight="1">
      <c r="B98" s="111"/>
      <c r="D98" s="112" t="s">
        <v>98</v>
      </c>
      <c r="E98" s="113"/>
      <c r="F98" s="113"/>
      <c r="G98" s="113"/>
      <c r="H98" s="113"/>
      <c r="I98" s="113"/>
      <c r="J98" s="114">
        <f>J135</f>
        <v>0</v>
      </c>
      <c r="L98" s="111"/>
    </row>
    <row r="99" spans="2:12" s="10" customFormat="1" ht="19.899999999999999" customHeight="1">
      <c r="B99" s="111"/>
      <c r="D99" s="112" t="s">
        <v>99</v>
      </c>
      <c r="E99" s="113"/>
      <c r="F99" s="113"/>
      <c r="G99" s="113"/>
      <c r="H99" s="113"/>
      <c r="I99" s="113"/>
      <c r="J99" s="114">
        <f>J204</f>
        <v>0</v>
      </c>
      <c r="L99" s="111"/>
    </row>
    <row r="100" spans="2:12" s="10" customFormat="1" ht="19.899999999999999" customHeight="1">
      <c r="B100" s="111"/>
      <c r="D100" s="112" t="s">
        <v>100</v>
      </c>
      <c r="E100" s="113"/>
      <c r="F100" s="113"/>
      <c r="G100" s="113"/>
      <c r="H100" s="113"/>
      <c r="I100" s="113"/>
      <c r="J100" s="114">
        <f>J207</f>
        <v>0</v>
      </c>
      <c r="L100" s="111"/>
    </row>
    <row r="101" spans="2:12" s="10" customFormat="1" ht="19.899999999999999" customHeight="1">
      <c r="B101" s="111"/>
      <c r="D101" s="112" t="s">
        <v>101</v>
      </c>
      <c r="E101" s="113"/>
      <c r="F101" s="113"/>
      <c r="G101" s="113"/>
      <c r="H101" s="113"/>
      <c r="I101" s="113"/>
      <c r="J101" s="114">
        <f>J231</f>
        <v>0</v>
      </c>
      <c r="L101" s="111"/>
    </row>
    <row r="102" spans="2:12" s="10" customFormat="1" ht="19.899999999999999" customHeight="1">
      <c r="B102" s="111"/>
      <c r="D102" s="112" t="s">
        <v>102</v>
      </c>
      <c r="E102" s="113"/>
      <c r="F102" s="113"/>
      <c r="G102" s="113"/>
      <c r="H102" s="113"/>
      <c r="I102" s="113"/>
      <c r="J102" s="114">
        <f>J234</f>
        <v>0</v>
      </c>
      <c r="L102" s="111"/>
    </row>
    <row r="103" spans="2:12" s="10" customFormat="1" ht="19.899999999999999" customHeight="1">
      <c r="B103" s="111"/>
      <c r="D103" s="112" t="s">
        <v>103</v>
      </c>
      <c r="E103" s="113"/>
      <c r="F103" s="113"/>
      <c r="G103" s="113"/>
      <c r="H103" s="113"/>
      <c r="I103" s="113"/>
      <c r="J103" s="114">
        <f>J273</f>
        <v>0</v>
      </c>
      <c r="L103" s="111"/>
    </row>
    <row r="104" spans="2:12" s="10" customFormat="1" ht="19.899999999999999" customHeight="1">
      <c r="B104" s="111"/>
      <c r="D104" s="112" t="s">
        <v>104</v>
      </c>
      <c r="E104" s="113"/>
      <c r="F104" s="113"/>
      <c r="G104" s="113"/>
      <c r="H104" s="113"/>
      <c r="I104" s="113"/>
      <c r="J104" s="114">
        <f>J303</f>
        <v>0</v>
      </c>
      <c r="L104" s="111"/>
    </row>
    <row r="105" spans="2:12" s="9" customFormat="1" ht="24.95" customHeight="1">
      <c r="B105" s="107"/>
      <c r="D105" s="108" t="s">
        <v>105</v>
      </c>
      <c r="E105" s="109"/>
      <c r="F105" s="109"/>
      <c r="G105" s="109"/>
      <c r="H105" s="109"/>
      <c r="I105" s="109"/>
      <c r="J105" s="110">
        <f>J305</f>
        <v>0</v>
      </c>
      <c r="L105" s="107"/>
    </row>
    <row r="106" spans="2:12" s="10" customFormat="1" ht="19.899999999999999" customHeight="1">
      <c r="B106" s="111"/>
      <c r="D106" s="112" t="s">
        <v>106</v>
      </c>
      <c r="E106" s="113"/>
      <c r="F106" s="113"/>
      <c r="G106" s="113"/>
      <c r="H106" s="113"/>
      <c r="I106" s="113"/>
      <c r="J106" s="114">
        <f>J306</f>
        <v>0</v>
      </c>
      <c r="L106" s="111"/>
    </row>
    <row r="107" spans="2:12" s="10" customFormat="1" ht="19.899999999999999" customHeight="1">
      <c r="B107" s="111"/>
      <c r="D107" s="112" t="s">
        <v>107</v>
      </c>
      <c r="E107" s="113"/>
      <c r="F107" s="113"/>
      <c r="G107" s="113"/>
      <c r="H107" s="113"/>
      <c r="I107" s="113"/>
      <c r="J107" s="114">
        <f>J313</f>
        <v>0</v>
      </c>
      <c r="L107" s="111"/>
    </row>
    <row r="108" spans="2:12" s="9" customFormat="1" ht="24.95" customHeight="1">
      <c r="B108" s="107"/>
      <c r="D108" s="108" t="s">
        <v>108</v>
      </c>
      <c r="E108" s="109"/>
      <c r="F108" s="109"/>
      <c r="G108" s="109"/>
      <c r="H108" s="109"/>
      <c r="I108" s="109"/>
      <c r="J108" s="110">
        <f>J319</f>
        <v>0</v>
      </c>
      <c r="L108" s="107"/>
    </row>
    <row r="109" spans="2:12" s="9" customFormat="1" ht="24.95" customHeight="1">
      <c r="B109" s="107"/>
      <c r="D109" s="108" t="s">
        <v>109</v>
      </c>
      <c r="E109" s="109"/>
      <c r="F109" s="109"/>
      <c r="G109" s="109"/>
      <c r="H109" s="109"/>
      <c r="I109" s="109"/>
      <c r="J109" s="110">
        <f>J322</f>
        <v>0</v>
      </c>
      <c r="L109" s="107"/>
    </row>
    <row r="110" spans="2:12" s="10" customFormat="1" ht="19.899999999999999" customHeight="1">
      <c r="B110" s="111"/>
      <c r="D110" s="112" t="s">
        <v>110</v>
      </c>
      <c r="E110" s="113"/>
      <c r="F110" s="113"/>
      <c r="G110" s="113"/>
      <c r="H110" s="113"/>
      <c r="I110" s="113"/>
      <c r="J110" s="114">
        <f>J323</f>
        <v>0</v>
      </c>
      <c r="L110" s="111"/>
    </row>
    <row r="111" spans="2:12" s="10" customFormat="1" ht="19.899999999999999" customHeight="1">
      <c r="B111" s="111"/>
      <c r="D111" s="112" t="s">
        <v>111</v>
      </c>
      <c r="E111" s="113"/>
      <c r="F111" s="113"/>
      <c r="G111" s="113"/>
      <c r="H111" s="113"/>
      <c r="I111" s="113"/>
      <c r="J111" s="114">
        <f>J328</f>
        <v>0</v>
      </c>
      <c r="L111" s="111"/>
    </row>
    <row r="112" spans="2:12" s="10" customFormat="1" ht="19.899999999999999" customHeight="1">
      <c r="B112" s="111"/>
      <c r="D112" s="112" t="s">
        <v>112</v>
      </c>
      <c r="E112" s="113"/>
      <c r="F112" s="113"/>
      <c r="G112" s="113"/>
      <c r="H112" s="113"/>
      <c r="I112" s="113"/>
      <c r="J112" s="114">
        <f>J332</f>
        <v>0</v>
      </c>
      <c r="L112" s="111"/>
    </row>
    <row r="113" spans="1:31" s="10" customFormat="1" ht="19.899999999999999" customHeight="1">
      <c r="B113" s="111"/>
      <c r="D113" s="112" t="s">
        <v>113</v>
      </c>
      <c r="E113" s="113"/>
      <c r="F113" s="113"/>
      <c r="G113" s="113"/>
      <c r="H113" s="113"/>
      <c r="I113" s="113"/>
      <c r="J113" s="114">
        <f>J334</f>
        <v>0</v>
      </c>
      <c r="L113" s="111"/>
    </row>
    <row r="114" spans="1:31" s="2" customFormat="1" ht="21.75" customHeight="1">
      <c r="A114" s="31"/>
      <c r="B114" s="32"/>
      <c r="C114" s="31"/>
      <c r="D114" s="31"/>
      <c r="E114" s="31"/>
      <c r="F114" s="31"/>
      <c r="G114" s="31"/>
      <c r="H114" s="31"/>
      <c r="I114" s="31"/>
      <c r="J114" s="31"/>
      <c r="K114" s="31"/>
      <c r="L114" s="4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31" s="2" customFormat="1" ht="6.95" customHeight="1">
      <c r="A115" s="31"/>
      <c r="B115" s="46"/>
      <c r="C115" s="47"/>
      <c r="D115" s="47"/>
      <c r="E115" s="47"/>
      <c r="F115" s="47"/>
      <c r="G115" s="47"/>
      <c r="H115" s="47"/>
      <c r="I115" s="47"/>
      <c r="J115" s="47"/>
      <c r="K115" s="47"/>
      <c r="L115" s="4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9" spans="1:31" s="2" customFormat="1" ht="6.95" customHeight="1">
      <c r="A119" s="31"/>
      <c r="B119" s="48"/>
      <c r="C119" s="49"/>
      <c r="D119" s="49"/>
      <c r="E119" s="49"/>
      <c r="F119" s="49"/>
      <c r="G119" s="49"/>
      <c r="H119" s="49"/>
      <c r="I119" s="49"/>
      <c r="J119" s="49"/>
      <c r="K119" s="49"/>
      <c r="L119" s="4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s="2" customFormat="1" ht="24.95" customHeight="1">
      <c r="A120" s="31"/>
      <c r="B120" s="32"/>
      <c r="C120" s="20" t="s">
        <v>114</v>
      </c>
      <c r="D120" s="31"/>
      <c r="E120" s="31"/>
      <c r="F120" s="31"/>
      <c r="G120" s="31"/>
      <c r="H120" s="31"/>
      <c r="I120" s="31"/>
      <c r="J120" s="31"/>
      <c r="K120" s="31"/>
      <c r="L120" s="4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s="2" customFormat="1" ht="6.95" customHeight="1">
      <c r="A121" s="31"/>
      <c r="B121" s="32"/>
      <c r="C121" s="31"/>
      <c r="D121" s="31"/>
      <c r="E121" s="31"/>
      <c r="F121" s="31"/>
      <c r="G121" s="31"/>
      <c r="H121" s="31"/>
      <c r="I121" s="31"/>
      <c r="J121" s="31"/>
      <c r="K121" s="31"/>
      <c r="L121" s="4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" customFormat="1" ht="12" customHeight="1">
      <c r="A122" s="31"/>
      <c r="B122" s="32"/>
      <c r="C122" s="26" t="s">
        <v>16</v>
      </c>
      <c r="D122" s="31"/>
      <c r="E122" s="31"/>
      <c r="F122" s="31"/>
      <c r="G122" s="31"/>
      <c r="H122" s="31"/>
      <c r="I122" s="31"/>
      <c r="J122" s="31"/>
      <c r="K122" s="31"/>
      <c r="L122" s="4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14.45" customHeight="1">
      <c r="A123" s="31"/>
      <c r="B123" s="32"/>
      <c r="C123" s="31"/>
      <c r="D123" s="31"/>
      <c r="E123" s="226" t="str">
        <f>E7</f>
        <v>Prodloužení chodníku podél ul. Mladoboleslavská, Vinoř</v>
      </c>
      <c r="F123" s="227"/>
      <c r="G123" s="227"/>
      <c r="H123" s="227"/>
      <c r="I123" s="31"/>
      <c r="J123" s="31"/>
      <c r="K123" s="31"/>
      <c r="L123" s="4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12" customHeight="1">
      <c r="A124" s="31"/>
      <c r="B124" s="32"/>
      <c r="C124" s="26" t="s">
        <v>90</v>
      </c>
      <c r="D124" s="31"/>
      <c r="E124" s="31"/>
      <c r="F124" s="31"/>
      <c r="G124" s="31"/>
      <c r="H124" s="31"/>
      <c r="I124" s="31"/>
      <c r="J124" s="31"/>
      <c r="K124" s="31"/>
      <c r="L124" s="4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14.45" customHeight="1">
      <c r="A125" s="31"/>
      <c r="B125" s="32"/>
      <c r="C125" s="31"/>
      <c r="D125" s="31"/>
      <c r="E125" s="206" t="str">
        <f>E9</f>
        <v>SO 100 - Komunikace</v>
      </c>
      <c r="F125" s="228"/>
      <c r="G125" s="228"/>
      <c r="H125" s="228"/>
      <c r="I125" s="31"/>
      <c r="J125" s="31"/>
      <c r="K125" s="31"/>
      <c r="L125" s="4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6.95" customHeight="1">
      <c r="A126" s="31"/>
      <c r="B126" s="32"/>
      <c r="C126" s="31"/>
      <c r="D126" s="31"/>
      <c r="E126" s="31"/>
      <c r="F126" s="31"/>
      <c r="G126" s="31"/>
      <c r="H126" s="31"/>
      <c r="I126" s="31"/>
      <c r="J126" s="31"/>
      <c r="K126" s="31"/>
      <c r="L126" s="4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12" customHeight="1">
      <c r="A127" s="31"/>
      <c r="B127" s="32"/>
      <c r="C127" s="26" t="s">
        <v>20</v>
      </c>
      <c r="D127" s="31"/>
      <c r="E127" s="31"/>
      <c r="F127" s="24" t="str">
        <f>F12</f>
        <v>Městská část Praha - Vinoř</v>
      </c>
      <c r="G127" s="31"/>
      <c r="H127" s="31"/>
      <c r="I127" s="26" t="s">
        <v>22</v>
      </c>
      <c r="J127" s="54" t="str">
        <f>IF(J12="","",J12)</f>
        <v>19. 10. 2020</v>
      </c>
      <c r="K127" s="31"/>
      <c r="L127" s="4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6.95" customHeight="1">
      <c r="A128" s="31"/>
      <c r="B128" s="32"/>
      <c r="C128" s="31"/>
      <c r="D128" s="31"/>
      <c r="E128" s="31"/>
      <c r="F128" s="31"/>
      <c r="G128" s="31"/>
      <c r="H128" s="31"/>
      <c r="I128" s="31"/>
      <c r="J128" s="31"/>
      <c r="K128" s="31"/>
      <c r="L128" s="4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26.45" customHeight="1">
      <c r="A129" s="31"/>
      <c r="B129" s="32"/>
      <c r="C129" s="26" t="s">
        <v>24</v>
      </c>
      <c r="D129" s="31"/>
      <c r="E129" s="31"/>
      <c r="F129" s="24" t="str">
        <f>E15</f>
        <v>Úřad městské části Praha Vinoř</v>
      </c>
      <c r="G129" s="31"/>
      <c r="H129" s="31"/>
      <c r="I129" s="26" t="s">
        <v>30</v>
      </c>
      <c r="J129" s="29" t="str">
        <f>E21</f>
        <v>Ing. Daniel Polič, Ph.D.</v>
      </c>
      <c r="K129" s="31"/>
      <c r="L129" s="4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2" customFormat="1" ht="15.6" customHeight="1">
      <c r="A130" s="31"/>
      <c r="B130" s="32"/>
      <c r="C130" s="26" t="s">
        <v>28</v>
      </c>
      <c r="D130" s="31"/>
      <c r="E130" s="31"/>
      <c r="F130" s="24" t="str">
        <f>IF(E18="","",E18)</f>
        <v>Vyplň údaj</v>
      </c>
      <c r="G130" s="31"/>
      <c r="H130" s="31"/>
      <c r="I130" s="26" t="s">
        <v>34</v>
      </c>
      <c r="J130" s="29" t="str">
        <f>E24</f>
        <v>Jitka Heřmanová</v>
      </c>
      <c r="K130" s="31"/>
      <c r="L130" s="4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65" s="2" customFormat="1" ht="10.35" customHeight="1">
      <c r="A131" s="31"/>
      <c r="B131" s="32"/>
      <c r="C131" s="31"/>
      <c r="D131" s="31"/>
      <c r="E131" s="31"/>
      <c r="F131" s="31"/>
      <c r="G131" s="31"/>
      <c r="H131" s="31"/>
      <c r="I131" s="31"/>
      <c r="J131" s="31"/>
      <c r="K131" s="31"/>
      <c r="L131" s="4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</row>
    <row r="132" spans="1:65" s="11" customFormat="1" ht="29.25" customHeight="1">
      <c r="A132" s="115"/>
      <c r="B132" s="116"/>
      <c r="C132" s="117" t="s">
        <v>115</v>
      </c>
      <c r="D132" s="118" t="s">
        <v>63</v>
      </c>
      <c r="E132" s="118" t="s">
        <v>59</v>
      </c>
      <c r="F132" s="118" t="s">
        <v>60</v>
      </c>
      <c r="G132" s="118" t="s">
        <v>116</v>
      </c>
      <c r="H132" s="118" t="s">
        <v>117</v>
      </c>
      <c r="I132" s="118" t="s">
        <v>118</v>
      </c>
      <c r="J132" s="119" t="s">
        <v>94</v>
      </c>
      <c r="K132" s="120" t="s">
        <v>119</v>
      </c>
      <c r="L132" s="121"/>
      <c r="M132" s="61" t="s">
        <v>1</v>
      </c>
      <c r="N132" s="62" t="s">
        <v>42</v>
      </c>
      <c r="O132" s="62" t="s">
        <v>120</v>
      </c>
      <c r="P132" s="62" t="s">
        <v>121</v>
      </c>
      <c r="Q132" s="62" t="s">
        <v>122</v>
      </c>
      <c r="R132" s="62" t="s">
        <v>123</v>
      </c>
      <c r="S132" s="62" t="s">
        <v>124</v>
      </c>
      <c r="T132" s="63" t="s">
        <v>125</v>
      </c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</row>
    <row r="133" spans="1:65" s="2" customFormat="1" ht="22.9" customHeight="1">
      <c r="A133" s="31"/>
      <c r="B133" s="32"/>
      <c r="C133" s="68" t="s">
        <v>126</v>
      </c>
      <c r="D133" s="31"/>
      <c r="E133" s="31"/>
      <c r="F133" s="31"/>
      <c r="G133" s="31"/>
      <c r="H133" s="31"/>
      <c r="I133" s="31"/>
      <c r="J133" s="122">
        <f>BK133</f>
        <v>0</v>
      </c>
      <c r="K133" s="31"/>
      <c r="L133" s="32"/>
      <c r="M133" s="64"/>
      <c r="N133" s="55"/>
      <c r="O133" s="65"/>
      <c r="P133" s="123">
        <f>P134+P305+P319+P322</f>
        <v>0</v>
      </c>
      <c r="Q133" s="65"/>
      <c r="R133" s="123">
        <f>R134+R305+R319+R322</f>
        <v>348.01725750000003</v>
      </c>
      <c r="S133" s="65"/>
      <c r="T133" s="124">
        <f>T134+T305+T319+T322</f>
        <v>348.71199999999999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T133" s="16" t="s">
        <v>77</v>
      </c>
      <c r="AU133" s="16" t="s">
        <v>96</v>
      </c>
      <c r="BK133" s="125">
        <f>BK134+BK305+BK319+BK322</f>
        <v>0</v>
      </c>
    </row>
    <row r="134" spans="1:65" s="12" customFormat="1" ht="25.9" customHeight="1">
      <c r="B134" s="126"/>
      <c r="D134" s="127" t="s">
        <v>77</v>
      </c>
      <c r="E134" s="128" t="s">
        <v>127</v>
      </c>
      <c r="F134" s="128" t="s">
        <v>128</v>
      </c>
      <c r="I134" s="129"/>
      <c r="J134" s="130">
        <f>BK134</f>
        <v>0</v>
      </c>
      <c r="L134" s="126"/>
      <c r="M134" s="131"/>
      <c r="N134" s="132"/>
      <c r="O134" s="132"/>
      <c r="P134" s="133">
        <f>P135+P204+P207+P231+P234+P273+P303</f>
        <v>0</v>
      </c>
      <c r="Q134" s="132"/>
      <c r="R134" s="133">
        <f>R135+R204+R207+R231+R234+R273+R303</f>
        <v>347.62425750000006</v>
      </c>
      <c r="S134" s="132"/>
      <c r="T134" s="134">
        <f>T135+T204+T207+T231+T234+T273+T303</f>
        <v>348.71199999999999</v>
      </c>
      <c r="AR134" s="127" t="s">
        <v>86</v>
      </c>
      <c r="AT134" s="135" t="s">
        <v>77</v>
      </c>
      <c r="AU134" s="135" t="s">
        <v>78</v>
      </c>
      <c r="AY134" s="127" t="s">
        <v>129</v>
      </c>
      <c r="BK134" s="136">
        <f>BK135+BK204+BK207+BK231+BK234+BK273+BK303</f>
        <v>0</v>
      </c>
    </row>
    <row r="135" spans="1:65" s="12" customFormat="1" ht="22.9" customHeight="1">
      <c r="B135" s="126"/>
      <c r="D135" s="127" t="s">
        <v>77</v>
      </c>
      <c r="E135" s="137" t="s">
        <v>86</v>
      </c>
      <c r="F135" s="137" t="s">
        <v>130</v>
      </c>
      <c r="I135" s="129"/>
      <c r="J135" s="138">
        <f>BK135</f>
        <v>0</v>
      </c>
      <c r="L135" s="126"/>
      <c r="M135" s="131"/>
      <c r="N135" s="132"/>
      <c r="O135" s="132"/>
      <c r="P135" s="133">
        <f>SUM(P136:P203)</f>
        <v>0</v>
      </c>
      <c r="Q135" s="132"/>
      <c r="R135" s="133">
        <f>SUM(R136:R203)</f>
        <v>1.2705395000000002</v>
      </c>
      <c r="S135" s="132"/>
      <c r="T135" s="134">
        <f>SUM(T136:T203)</f>
        <v>346.65</v>
      </c>
      <c r="AR135" s="127" t="s">
        <v>86</v>
      </c>
      <c r="AT135" s="135" t="s">
        <v>77</v>
      </c>
      <c r="AU135" s="135" t="s">
        <v>86</v>
      </c>
      <c r="AY135" s="127" t="s">
        <v>129</v>
      </c>
      <c r="BK135" s="136">
        <f>SUM(BK136:BK203)</f>
        <v>0</v>
      </c>
    </row>
    <row r="136" spans="1:65" s="2" customFormat="1" ht="13.9" customHeight="1">
      <c r="A136" s="31"/>
      <c r="B136" s="139"/>
      <c r="C136" s="140" t="s">
        <v>86</v>
      </c>
      <c r="D136" s="140" t="s">
        <v>131</v>
      </c>
      <c r="E136" s="141" t="s">
        <v>132</v>
      </c>
      <c r="F136" s="142" t="s">
        <v>133</v>
      </c>
      <c r="G136" s="143" t="s">
        <v>134</v>
      </c>
      <c r="H136" s="144">
        <v>2</v>
      </c>
      <c r="I136" s="145"/>
      <c r="J136" s="146">
        <f>ROUND(I136*H136,2)</f>
        <v>0</v>
      </c>
      <c r="K136" s="147"/>
      <c r="L136" s="32"/>
      <c r="M136" s="148" t="s">
        <v>1</v>
      </c>
      <c r="N136" s="149" t="s">
        <v>43</v>
      </c>
      <c r="O136" s="57"/>
      <c r="P136" s="150">
        <f>O136*H136</f>
        <v>0</v>
      </c>
      <c r="Q136" s="150">
        <v>0</v>
      </c>
      <c r="R136" s="150">
        <f>Q136*H136</f>
        <v>0</v>
      </c>
      <c r="S136" s="150">
        <v>0</v>
      </c>
      <c r="T136" s="151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52" t="s">
        <v>135</v>
      </c>
      <c r="AT136" s="152" t="s">
        <v>131</v>
      </c>
      <c r="AU136" s="152" t="s">
        <v>88</v>
      </c>
      <c r="AY136" s="16" t="s">
        <v>129</v>
      </c>
      <c r="BE136" s="153">
        <f>IF(N136="základní",J136,0)</f>
        <v>0</v>
      </c>
      <c r="BF136" s="153">
        <f>IF(N136="snížená",J136,0)</f>
        <v>0</v>
      </c>
      <c r="BG136" s="153">
        <f>IF(N136="zákl. přenesená",J136,0)</f>
        <v>0</v>
      </c>
      <c r="BH136" s="153">
        <f>IF(N136="sníž. přenesená",J136,0)</f>
        <v>0</v>
      </c>
      <c r="BI136" s="153">
        <f>IF(N136="nulová",J136,0)</f>
        <v>0</v>
      </c>
      <c r="BJ136" s="16" t="s">
        <v>86</v>
      </c>
      <c r="BK136" s="153">
        <f>ROUND(I136*H136,2)</f>
        <v>0</v>
      </c>
      <c r="BL136" s="16" t="s">
        <v>135</v>
      </c>
      <c r="BM136" s="152" t="s">
        <v>136</v>
      </c>
    </row>
    <row r="137" spans="1:65" s="2" customFormat="1" ht="13.9" customHeight="1">
      <c r="A137" s="31"/>
      <c r="B137" s="139"/>
      <c r="C137" s="140" t="s">
        <v>88</v>
      </c>
      <c r="D137" s="140" t="s">
        <v>131</v>
      </c>
      <c r="E137" s="141" t="s">
        <v>137</v>
      </c>
      <c r="F137" s="142" t="s">
        <v>138</v>
      </c>
      <c r="G137" s="143" t="s">
        <v>134</v>
      </c>
      <c r="H137" s="144">
        <v>2</v>
      </c>
      <c r="I137" s="145"/>
      <c r="J137" s="146">
        <f>ROUND(I137*H137,2)</f>
        <v>0</v>
      </c>
      <c r="K137" s="147"/>
      <c r="L137" s="32"/>
      <c r="M137" s="148" t="s">
        <v>1</v>
      </c>
      <c r="N137" s="149" t="s">
        <v>43</v>
      </c>
      <c r="O137" s="57"/>
      <c r="P137" s="150">
        <f>O137*H137</f>
        <v>0</v>
      </c>
      <c r="Q137" s="150">
        <v>0</v>
      </c>
      <c r="R137" s="150">
        <f>Q137*H137</f>
        <v>0</v>
      </c>
      <c r="S137" s="150">
        <v>0</v>
      </c>
      <c r="T137" s="151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52" t="s">
        <v>135</v>
      </c>
      <c r="AT137" s="152" t="s">
        <v>131</v>
      </c>
      <c r="AU137" s="152" t="s">
        <v>88</v>
      </c>
      <c r="AY137" s="16" t="s">
        <v>129</v>
      </c>
      <c r="BE137" s="153">
        <f>IF(N137="základní",J137,0)</f>
        <v>0</v>
      </c>
      <c r="BF137" s="153">
        <f>IF(N137="snížená",J137,0)</f>
        <v>0</v>
      </c>
      <c r="BG137" s="153">
        <f>IF(N137="zákl. přenesená",J137,0)</f>
        <v>0</v>
      </c>
      <c r="BH137" s="153">
        <f>IF(N137="sníž. přenesená",J137,0)</f>
        <v>0</v>
      </c>
      <c r="BI137" s="153">
        <f>IF(N137="nulová",J137,0)</f>
        <v>0</v>
      </c>
      <c r="BJ137" s="16" t="s">
        <v>86</v>
      </c>
      <c r="BK137" s="153">
        <f>ROUND(I137*H137,2)</f>
        <v>0</v>
      </c>
      <c r="BL137" s="16" t="s">
        <v>135</v>
      </c>
      <c r="BM137" s="152" t="s">
        <v>139</v>
      </c>
    </row>
    <row r="138" spans="1:65" s="2" customFormat="1" ht="22.15" customHeight="1">
      <c r="A138" s="31"/>
      <c r="B138" s="139"/>
      <c r="C138" s="140" t="s">
        <v>140</v>
      </c>
      <c r="D138" s="140" t="s">
        <v>131</v>
      </c>
      <c r="E138" s="141" t="s">
        <v>141</v>
      </c>
      <c r="F138" s="142" t="s">
        <v>142</v>
      </c>
      <c r="G138" s="143" t="s">
        <v>143</v>
      </c>
      <c r="H138" s="144">
        <v>165</v>
      </c>
      <c r="I138" s="145"/>
      <c r="J138" s="146">
        <f>ROUND(I138*H138,2)</f>
        <v>0</v>
      </c>
      <c r="K138" s="147"/>
      <c r="L138" s="32"/>
      <c r="M138" s="148" t="s">
        <v>1</v>
      </c>
      <c r="N138" s="149" t="s">
        <v>43</v>
      </c>
      <c r="O138" s="57"/>
      <c r="P138" s="150">
        <f>O138*H138</f>
        <v>0</v>
      </c>
      <c r="Q138" s="150">
        <v>0</v>
      </c>
      <c r="R138" s="150">
        <f>Q138*H138</f>
        <v>0</v>
      </c>
      <c r="S138" s="150">
        <v>0.26</v>
      </c>
      <c r="T138" s="151">
        <f>S138*H138</f>
        <v>42.9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52" t="s">
        <v>135</v>
      </c>
      <c r="AT138" s="152" t="s">
        <v>131</v>
      </c>
      <c r="AU138" s="152" t="s">
        <v>88</v>
      </c>
      <c r="AY138" s="16" t="s">
        <v>129</v>
      </c>
      <c r="BE138" s="153">
        <f>IF(N138="základní",J138,0)</f>
        <v>0</v>
      </c>
      <c r="BF138" s="153">
        <f>IF(N138="snížená",J138,0)</f>
        <v>0</v>
      </c>
      <c r="BG138" s="153">
        <f>IF(N138="zákl. přenesená",J138,0)</f>
        <v>0</v>
      </c>
      <c r="BH138" s="153">
        <f>IF(N138="sníž. přenesená",J138,0)</f>
        <v>0</v>
      </c>
      <c r="BI138" s="153">
        <f>IF(N138="nulová",J138,0)</f>
        <v>0</v>
      </c>
      <c r="BJ138" s="16" t="s">
        <v>86</v>
      </c>
      <c r="BK138" s="153">
        <f>ROUND(I138*H138,2)</f>
        <v>0</v>
      </c>
      <c r="BL138" s="16" t="s">
        <v>135</v>
      </c>
      <c r="BM138" s="152" t="s">
        <v>144</v>
      </c>
    </row>
    <row r="139" spans="1:65" s="13" customFormat="1" ht="11.25">
      <c r="B139" s="154"/>
      <c r="D139" s="155" t="s">
        <v>145</v>
      </c>
      <c r="E139" s="156" t="s">
        <v>1</v>
      </c>
      <c r="F139" s="157" t="s">
        <v>146</v>
      </c>
      <c r="H139" s="158">
        <v>165</v>
      </c>
      <c r="I139" s="159"/>
      <c r="L139" s="154"/>
      <c r="M139" s="160"/>
      <c r="N139" s="161"/>
      <c r="O139" s="161"/>
      <c r="P139" s="161"/>
      <c r="Q139" s="161"/>
      <c r="R139" s="161"/>
      <c r="S139" s="161"/>
      <c r="T139" s="162"/>
      <c r="AT139" s="156" t="s">
        <v>145</v>
      </c>
      <c r="AU139" s="156" t="s">
        <v>88</v>
      </c>
      <c r="AV139" s="13" t="s">
        <v>88</v>
      </c>
      <c r="AW139" s="13" t="s">
        <v>33</v>
      </c>
      <c r="AX139" s="13" t="s">
        <v>86</v>
      </c>
      <c r="AY139" s="156" t="s">
        <v>129</v>
      </c>
    </row>
    <row r="140" spans="1:65" s="2" customFormat="1" ht="13.9" customHeight="1">
      <c r="A140" s="31"/>
      <c r="B140" s="139"/>
      <c r="C140" s="140" t="s">
        <v>135</v>
      </c>
      <c r="D140" s="140" t="s">
        <v>131</v>
      </c>
      <c r="E140" s="141" t="s">
        <v>147</v>
      </c>
      <c r="F140" s="142" t="s">
        <v>148</v>
      </c>
      <c r="G140" s="143" t="s">
        <v>143</v>
      </c>
      <c r="H140" s="144">
        <v>368</v>
      </c>
      <c r="I140" s="145"/>
      <c r="J140" s="146">
        <f>ROUND(I140*H140,2)</f>
        <v>0</v>
      </c>
      <c r="K140" s="147"/>
      <c r="L140" s="32"/>
      <c r="M140" s="148" t="s">
        <v>1</v>
      </c>
      <c r="N140" s="149" t="s">
        <v>43</v>
      </c>
      <c r="O140" s="57"/>
      <c r="P140" s="150">
        <f>O140*H140</f>
        <v>0</v>
      </c>
      <c r="Q140" s="150">
        <v>0</v>
      </c>
      <c r="R140" s="150">
        <f>Q140*H140</f>
        <v>0</v>
      </c>
      <c r="S140" s="150">
        <v>0.24</v>
      </c>
      <c r="T140" s="151">
        <f>S140*H140</f>
        <v>88.32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52" t="s">
        <v>135</v>
      </c>
      <c r="AT140" s="152" t="s">
        <v>131</v>
      </c>
      <c r="AU140" s="152" t="s">
        <v>88</v>
      </c>
      <c r="AY140" s="16" t="s">
        <v>129</v>
      </c>
      <c r="BE140" s="153">
        <f>IF(N140="základní",J140,0)</f>
        <v>0</v>
      </c>
      <c r="BF140" s="153">
        <f>IF(N140="snížená",J140,0)</f>
        <v>0</v>
      </c>
      <c r="BG140" s="153">
        <f>IF(N140="zákl. přenesená",J140,0)</f>
        <v>0</v>
      </c>
      <c r="BH140" s="153">
        <f>IF(N140="sníž. přenesená",J140,0)</f>
        <v>0</v>
      </c>
      <c r="BI140" s="153">
        <f>IF(N140="nulová",J140,0)</f>
        <v>0</v>
      </c>
      <c r="BJ140" s="16" t="s">
        <v>86</v>
      </c>
      <c r="BK140" s="153">
        <f>ROUND(I140*H140,2)</f>
        <v>0</v>
      </c>
      <c r="BL140" s="16" t="s">
        <v>135</v>
      </c>
      <c r="BM140" s="152" t="s">
        <v>149</v>
      </c>
    </row>
    <row r="141" spans="1:65" s="13" customFormat="1" ht="11.25">
      <c r="B141" s="154"/>
      <c r="D141" s="155" t="s">
        <v>145</v>
      </c>
      <c r="E141" s="156" t="s">
        <v>1</v>
      </c>
      <c r="F141" s="157" t="s">
        <v>150</v>
      </c>
      <c r="H141" s="158">
        <v>368</v>
      </c>
      <c r="I141" s="159"/>
      <c r="L141" s="154"/>
      <c r="M141" s="160"/>
      <c r="N141" s="161"/>
      <c r="O141" s="161"/>
      <c r="P141" s="161"/>
      <c r="Q141" s="161"/>
      <c r="R141" s="161"/>
      <c r="S141" s="161"/>
      <c r="T141" s="162"/>
      <c r="AT141" s="156" t="s">
        <v>145</v>
      </c>
      <c r="AU141" s="156" t="s">
        <v>88</v>
      </c>
      <c r="AV141" s="13" t="s">
        <v>88</v>
      </c>
      <c r="AW141" s="13" t="s">
        <v>33</v>
      </c>
      <c r="AX141" s="13" t="s">
        <v>86</v>
      </c>
      <c r="AY141" s="156" t="s">
        <v>129</v>
      </c>
    </row>
    <row r="142" spans="1:65" s="2" customFormat="1" ht="13.9" customHeight="1">
      <c r="A142" s="31"/>
      <c r="B142" s="139"/>
      <c r="C142" s="140" t="s">
        <v>151</v>
      </c>
      <c r="D142" s="140" t="s">
        <v>131</v>
      </c>
      <c r="E142" s="141" t="s">
        <v>152</v>
      </c>
      <c r="F142" s="142" t="s">
        <v>153</v>
      </c>
      <c r="G142" s="143" t="s">
        <v>143</v>
      </c>
      <c r="H142" s="144">
        <v>218</v>
      </c>
      <c r="I142" s="145"/>
      <c r="J142" s="146">
        <f>ROUND(I142*H142,2)</f>
        <v>0</v>
      </c>
      <c r="K142" s="147"/>
      <c r="L142" s="32"/>
      <c r="M142" s="148" t="s">
        <v>1</v>
      </c>
      <c r="N142" s="149" t="s">
        <v>43</v>
      </c>
      <c r="O142" s="57"/>
      <c r="P142" s="150">
        <f>O142*H142</f>
        <v>0</v>
      </c>
      <c r="Q142" s="150">
        <v>0</v>
      </c>
      <c r="R142" s="150">
        <f>Q142*H142</f>
        <v>0</v>
      </c>
      <c r="S142" s="150">
        <v>0.22</v>
      </c>
      <c r="T142" s="151">
        <f>S142*H142</f>
        <v>47.96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52" t="s">
        <v>135</v>
      </c>
      <c r="AT142" s="152" t="s">
        <v>131</v>
      </c>
      <c r="AU142" s="152" t="s">
        <v>88</v>
      </c>
      <c r="AY142" s="16" t="s">
        <v>129</v>
      </c>
      <c r="BE142" s="153">
        <f>IF(N142="základní",J142,0)</f>
        <v>0</v>
      </c>
      <c r="BF142" s="153">
        <f>IF(N142="snížená",J142,0)</f>
        <v>0</v>
      </c>
      <c r="BG142" s="153">
        <f>IF(N142="zákl. přenesená",J142,0)</f>
        <v>0</v>
      </c>
      <c r="BH142" s="153">
        <f>IF(N142="sníž. přenesená",J142,0)</f>
        <v>0</v>
      </c>
      <c r="BI142" s="153">
        <f>IF(N142="nulová",J142,0)</f>
        <v>0</v>
      </c>
      <c r="BJ142" s="16" t="s">
        <v>86</v>
      </c>
      <c r="BK142" s="153">
        <f>ROUND(I142*H142,2)</f>
        <v>0</v>
      </c>
      <c r="BL142" s="16" t="s">
        <v>135</v>
      </c>
      <c r="BM142" s="152" t="s">
        <v>154</v>
      </c>
    </row>
    <row r="143" spans="1:65" s="13" customFormat="1" ht="11.25">
      <c r="B143" s="154"/>
      <c r="D143" s="155" t="s">
        <v>145</v>
      </c>
      <c r="E143" s="156" t="s">
        <v>1</v>
      </c>
      <c r="F143" s="157" t="s">
        <v>155</v>
      </c>
      <c r="H143" s="158">
        <v>218</v>
      </c>
      <c r="I143" s="159"/>
      <c r="L143" s="154"/>
      <c r="M143" s="160"/>
      <c r="N143" s="161"/>
      <c r="O143" s="161"/>
      <c r="P143" s="161"/>
      <c r="Q143" s="161"/>
      <c r="R143" s="161"/>
      <c r="S143" s="161"/>
      <c r="T143" s="162"/>
      <c r="AT143" s="156" t="s">
        <v>145</v>
      </c>
      <c r="AU143" s="156" t="s">
        <v>88</v>
      </c>
      <c r="AV143" s="13" t="s">
        <v>88</v>
      </c>
      <c r="AW143" s="13" t="s">
        <v>33</v>
      </c>
      <c r="AX143" s="13" t="s">
        <v>86</v>
      </c>
      <c r="AY143" s="156" t="s">
        <v>129</v>
      </c>
    </row>
    <row r="144" spans="1:65" s="2" customFormat="1" ht="22.15" customHeight="1">
      <c r="A144" s="31"/>
      <c r="B144" s="139"/>
      <c r="C144" s="140" t="s">
        <v>156</v>
      </c>
      <c r="D144" s="140" t="s">
        <v>131</v>
      </c>
      <c r="E144" s="141" t="s">
        <v>157</v>
      </c>
      <c r="F144" s="142" t="s">
        <v>158</v>
      </c>
      <c r="G144" s="143" t="s">
        <v>143</v>
      </c>
      <c r="H144" s="144">
        <v>70</v>
      </c>
      <c r="I144" s="145"/>
      <c r="J144" s="146">
        <f>ROUND(I144*H144,2)</f>
        <v>0</v>
      </c>
      <c r="K144" s="147"/>
      <c r="L144" s="32"/>
      <c r="M144" s="148" t="s">
        <v>1</v>
      </c>
      <c r="N144" s="149" t="s">
        <v>43</v>
      </c>
      <c r="O144" s="57"/>
      <c r="P144" s="150">
        <f>O144*H144</f>
        <v>0</v>
      </c>
      <c r="Q144" s="150">
        <v>0</v>
      </c>
      <c r="R144" s="150">
        <f>Q144*H144</f>
        <v>0</v>
      </c>
      <c r="S144" s="150">
        <v>0.17</v>
      </c>
      <c r="T144" s="151">
        <f>S144*H144</f>
        <v>11.9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52" t="s">
        <v>135</v>
      </c>
      <c r="AT144" s="152" t="s">
        <v>131</v>
      </c>
      <c r="AU144" s="152" t="s">
        <v>88</v>
      </c>
      <c r="AY144" s="16" t="s">
        <v>129</v>
      </c>
      <c r="BE144" s="153">
        <f>IF(N144="základní",J144,0)</f>
        <v>0</v>
      </c>
      <c r="BF144" s="153">
        <f>IF(N144="snížená",J144,0)</f>
        <v>0</v>
      </c>
      <c r="BG144" s="153">
        <f>IF(N144="zákl. přenesená",J144,0)</f>
        <v>0</v>
      </c>
      <c r="BH144" s="153">
        <f>IF(N144="sníž. přenesená",J144,0)</f>
        <v>0</v>
      </c>
      <c r="BI144" s="153">
        <f>IF(N144="nulová",J144,0)</f>
        <v>0</v>
      </c>
      <c r="BJ144" s="16" t="s">
        <v>86</v>
      </c>
      <c r="BK144" s="153">
        <f>ROUND(I144*H144,2)</f>
        <v>0</v>
      </c>
      <c r="BL144" s="16" t="s">
        <v>135</v>
      </c>
      <c r="BM144" s="152" t="s">
        <v>159</v>
      </c>
    </row>
    <row r="145" spans="1:65" s="2" customFormat="1" ht="22.15" customHeight="1">
      <c r="A145" s="31"/>
      <c r="B145" s="139"/>
      <c r="C145" s="140" t="s">
        <v>160</v>
      </c>
      <c r="D145" s="140" t="s">
        <v>131</v>
      </c>
      <c r="E145" s="141" t="s">
        <v>161</v>
      </c>
      <c r="F145" s="142" t="s">
        <v>162</v>
      </c>
      <c r="G145" s="143" t="s">
        <v>143</v>
      </c>
      <c r="H145" s="144">
        <v>165</v>
      </c>
      <c r="I145" s="145"/>
      <c r="J145" s="146">
        <f>ROUND(I145*H145,2)</f>
        <v>0</v>
      </c>
      <c r="K145" s="147"/>
      <c r="L145" s="32"/>
      <c r="M145" s="148" t="s">
        <v>1</v>
      </c>
      <c r="N145" s="149" t="s">
        <v>43</v>
      </c>
      <c r="O145" s="57"/>
      <c r="P145" s="150">
        <f>O145*H145</f>
        <v>0</v>
      </c>
      <c r="Q145" s="150">
        <v>0</v>
      </c>
      <c r="R145" s="150">
        <f>Q145*H145</f>
        <v>0</v>
      </c>
      <c r="S145" s="150">
        <v>0.28999999999999998</v>
      </c>
      <c r="T145" s="151">
        <f>S145*H145</f>
        <v>47.849999999999994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52" t="s">
        <v>135</v>
      </c>
      <c r="AT145" s="152" t="s">
        <v>131</v>
      </c>
      <c r="AU145" s="152" t="s">
        <v>88</v>
      </c>
      <c r="AY145" s="16" t="s">
        <v>129</v>
      </c>
      <c r="BE145" s="153">
        <f>IF(N145="základní",J145,0)</f>
        <v>0</v>
      </c>
      <c r="BF145" s="153">
        <f>IF(N145="snížená",J145,0)</f>
        <v>0</v>
      </c>
      <c r="BG145" s="153">
        <f>IF(N145="zákl. přenesená",J145,0)</f>
        <v>0</v>
      </c>
      <c r="BH145" s="153">
        <f>IF(N145="sníž. přenesená",J145,0)</f>
        <v>0</v>
      </c>
      <c r="BI145" s="153">
        <f>IF(N145="nulová",J145,0)</f>
        <v>0</v>
      </c>
      <c r="BJ145" s="16" t="s">
        <v>86</v>
      </c>
      <c r="BK145" s="153">
        <f>ROUND(I145*H145,2)</f>
        <v>0</v>
      </c>
      <c r="BL145" s="16" t="s">
        <v>135</v>
      </c>
      <c r="BM145" s="152" t="s">
        <v>163</v>
      </c>
    </row>
    <row r="146" spans="1:65" s="13" customFormat="1" ht="11.25">
      <c r="B146" s="154"/>
      <c r="D146" s="155" t="s">
        <v>145</v>
      </c>
      <c r="E146" s="156" t="s">
        <v>1</v>
      </c>
      <c r="F146" s="157" t="s">
        <v>146</v>
      </c>
      <c r="H146" s="158">
        <v>165</v>
      </c>
      <c r="I146" s="159"/>
      <c r="L146" s="154"/>
      <c r="M146" s="160"/>
      <c r="N146" s="161"/>
      <c r="O146" s="161"/>
      <c r="P146" s="161"/>
      <c r="Q146" s="161"/>
      <c r="R146" s="161"/>
      <c r="S146" s="161"/>
      <c r="T146" s="162"/>
      <c r="AT146" s="156" t="s">
        <v>145</v>
      </c>
      <c r="AU146" s="156" t="s">
        <v>88</v>
      </c>
      <c r="AV146" s="13" t="s">
        <v>88</v>
      </c>
      <c r="AW146" s="13" t="s">
        <v>33</v>
      </c>
      <c r="AX146" s="13" t="s">
        <v>86</v>
      </c>
      <c r="AY146" s="156" t="s">
        <v>129</v>
      </c>
    </row>
    <row r="147" spans="1:65" s="2" customFormat="1" ht="22.15" customHeight="1">
      <c r="A147" s="31"/>
      <c r="B147" s="139"/>
      <c r="C147" s="140" t="s">
        <v>164</v>
      </c>
      <c r="D147" s="140" t="s">
        <v>131</v>
      </c>
      <c r="E147" s="141" t="s">
        <v>165</v>
      </c>
      <c r="F147" s="142" t="s">
        <v>166</v>
      </c>
      <c r="G147" s="143" t="s">
        <v>143</v>
      </c>
      <c r="H147" s="144">
        <v>205</v>
      </c>
      <c r="I147" s="145"/>
      <c r="J147" s="146">
        <f>ROUND(I147*H147,2)</f>
        <v>0</v>
      </c>
      <c r="K147" s="147"/>
      <c r="L147" s="32"/>
      <c r="M147" s="148" t="s">
        <v>1</v>
      </c>
      <c r="N147" s="149" t="s">
        <v>43</v>
      </c>
      <c r="O147" s="57"/>
      <c r="P147" s="150">
        <f>O147*H147</f>
        <v>0</v>
      </c>
      <c r="Q147" s="150">
        <v>0</v>
      </c>
      <c r="R147" s="150">
        <f>Q147*H147</f>
        <v>0</v>
      </c>
      <c r="S147" s="150">
        <v>0.28999999999999998</v>
      </c>
      <c r="T147" s="151">
        <f>S147*H147</f>
        <v>59.449999999999996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52" t="s">
        <v>135</v>
      </c>
      <c r="AT147" s="152" t="s">
        <v>131</v>
      </c>
      <c r="AU147" s="152" t="s">
        <v>88</v>
      </c>
      <c r="AY147" s="16" t="s">
        <v>129</v>
      </c>
      <c r="BE147" s="153">
        <f>IF(N147="základní",J147,0)</f>
        <v>0</v>
      </c>
      <c r="BF147" s="153">
        <f>IF(N147="snížená",J147,0)</f>
        <v>0</v>
      </c>
      <c r="BG147" s="153">
        <f>IF(N147="zákl. přenesená",J147,0)</f>
        <v>0</v>
      </c>
      <c r="BH147" s="153">
        <f>IF(N147="sníž. přenesená",J147,0)</f>
        <v>0</v>
      </c>
      <c r="BI147" s="153">
        <f>IF(N147="nulová",J147,0)</f>
        <v>0</v>
      </c>
      <c r="BJ147" s="16" t="s">
        <v>86</v>
      </c>
      <c r="BK147" s="153">
        <f>ROUND(I147*H147,2)</f>
        <v>0</v>
      </c>
      <c r="BL147" s="16" t="s">
        <v>135</v>
      </c>
      <c r="BM147" s="152" t="s">
        <v>167</v>
      </c>
    </row>
    <row r="148" spans="1:65" s="2" customFormat="1" ht="22.15" customHeight="1">
      <c r="A148" s="31"/>
      <c r="B148" s="139"/>
      <c r="C148" s="140" t="s">
        <v>168</v>
      </c>
      <c r="D148" s="140" t="s">
        <v>131</v>
      </c>
      <c r="E148" s="141" t="s">
        <v>169</v>
      </c>
      <c r="F148" s="142" t="s">
        <v>170</v>
      </c>
      <c r="G148" s="143" t="s">
        <v>143</v>
      </c>
      <c r="H148" s="144">
        <v>40</v>
      </c>
      <c r="I148" s="145"/>
      <c r="J148" s="146">
        <f>ROUND(I148*H148,2)</f>
        <v>0</v>
      </c>
      <c r="K148" s="147"/>
      <c r="L148" s="32"/>
      <c r="M148" s="148" t="s">
        <v>1</v>
      </c>
      <c r="N148" s="149" t="s">
        <v>43</v>
      </c>
      <c r="O148" s="57"/>
      <c r="P148" s="150">
        <f>O148*H148</f>
        <v>0</v>
      </c>
      <c r="Q148" s="150">
        <v>0</v>
      </c>
      <c r="R148" s="150">
        <f>Q148*H148</f>
        <v>0</v>
      </c>
      <c r="S148" s="150">
        <v>0.17</v>
      </c>
      <c r="T148" s="151">
        <f>S148*H148</f>
        <v>6.8000000000000007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52" t="s">
        <v>135</v>
      </c>
      <c r="AT148" s="152" t="s">
        <v>131</v>
      </c>
      <c r="AU148" s="152" t="s">
        <v>88</v>
      </c>
      <c r="AY148" s="16" t="s">
        <v>129</v>
      </c>
      <c r="BE148" s="153">
        <f>IF(N148="základní",J148,0)</f>
        <v>0</v>
      </c>
      <c r="BF148" s="153">
        <f>IF(N148="snížená",J148,0)</f>
        <v>0</v>
      </c>
      <c r="BG148" s="153">
        <f>IF(N148="zákl. přenesená",J148,0)</f>
        <v>0</v>
      </c>
      <c r="BH148" s="153">
        <f>IF(N148="sníž. přenesená",J148,0)</f>
        <v>0</v>
      </c>
      <c r="BI148" s="153">
        <f>IF(N148="nulová",J148,0)</f>
        <v>0</v>
      </c>
      <c r="BJ148" s="16" t="s">
        <v>86</v>
      </c>
      <c r="BK148" s="153">
        <f>ROUND(I148*H148,2)</f>
        <v>0</v>
      </c>
      <c r="BL148" s="16" t="s">
        <v>135</v>
      </c>
      <c r="BM148" s="152" t="s">
        <v>171</v>
      </c>
    </row>
    <row r="149" spans="1:65" s="2" customFormat="1" ht="22.15" customHeight="1">
      <c r="A149" s="31"/>
      <c r="B149" s="139"/>
      <c r="C149" s="140" t="s">
        <v>172</v>
      </c>
      <c r="D149" s="140" t="s">
        <v>131</v>
      </c>
      <c r="E149" s="141" t="s">
        <v>173</v>
      </c>
      <c r="F149" s="142" t="s">
        <v>174</v>
      </c>
      <c r="G149" s="143" t="s">
        <v>143</v>
      </c>
      <c r="H149" s="144">
        <v>13</v>
      </c>
      <c r="I149" s="145"/>
      <c r="J149" s="146">
        <f>ROUND(I149*H149,2)</f>
        <v>0</v>
      </c>
      <c r="K149" s="147"/>
      <c r="L149" s="32"/>
      <c r="M149" s="148" t="s">
        <v>1</v>
      </c>
      <c r="N149" s="149" t="s">
        <v>43</v>
      </c>
      <c r="O149" s="57"/>
      <c r="P149" s="150">
        <f>O149*H149</f>
        <v>0</v>
      </c>
      <c r="Q149" s="150">
        <v>0</v>
      </c>
      <c r="R149" s="150">
        <f>Q149*H149</f>
        <v>0</v>
      </c>
      <c r="S149" s="150">
        <v>0.28999999999999998</v>
      </c>
      <c r="T149" s="151">
        <f>S149*H149</f>
        <v>3.7699999999999996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52" t="s">
        <v>135</v>
      </c>
      <c r="AT149" s="152" t="s">
        <v>131</v>
      </c>
      <c r="AU149" s="152" t="s">
        <v>88</v>
      </c>
      <c r="AY149" s="16" t="s">
        <v>129</v>
      </c>
      <c r="BE149" s="153">
        <f>IF(N149="základní",J149,0)</f>
        <v>0</v>
      </c>
      <c r="BF149" s="153">
        <f>IF(N149="snížená",J149,0)</f>
        <v>0</v>
      </c>
      <c r="BG149" s="153">
        <f>IF(N149="zákl. přenesená",J149,0)</f>
        <v>0</v>
      </c>
      <c r="BH149" s="153">
        <f>IF(N149="sníž. přenesená",J149,0)</f>
        <v>0</v>
      </c>
      <c r="BI149" s="153">
        <f>IF(N149="nulová",J149,0)</f>
        <v>0</v>
      </c>
      <c r="BJ149" s="16" t="s">
        <v>86</v>
      </c>
      <c r="BK149" s="153">
        <f>ROUND(I149*H149,2)</f>
        <v>0</v>
      </c>
      <c r="BL149" s="16" t="s">
        <v>135</v>
      </c>
      <c r="BM149" s="152" t="s">
        <v>175</v>
      </c>
    </row>
    <row r="150" spans="1:65" s="13" customFormat="1" ht="11.25">
      <c r="B150" s="154"/>
      <c r="D150" s="155" t="s">
        <v>145</v>
      </c>
      <c r="E150" s="156" t="s">
        <v>1</v>
      </c>
      <c r="F150" s="157" t="s">
        <v>176</v>
      </c>
      <c r="H150" s="158">
        <v>13</v>
      </c>
      <c r="I150" s="159"/>
      <c r="L150" s="154"/>
      <c r="M150" s="160"/>
      <c r="N150" s="161"/>
      <c r="O150" s="161"/>
      <c r="P150" s="161"/>
      <c r="Q150" s="161"/>
      <c r="R150" s="161"/>
      <c r="S150" s="161"/>
      <c r="T150" s="162"/>
      <c r="AT150" s="156" t="s">
        <v>145</v>
      </c>
      <c r="AU150" s="156" t="s">
        <v>88</v>
      </c>
      <c r="AV150" s="13" t="s">
        <v>88</v>
      </c>
      <c r="AW150" s="13" t="s">
        <v>33</v>
      </c>
      <c r="AX150" s="13" t="s">
        <v>86</v>
      </c>
      <c r="AY150" s="156" t="s">
        <v>129</v>
      </c>
    </row>
    <row r="151" spans="1:65" s="2" customFormat="1" ht="13.9" customHeight="1">
      <c r="A151" s="31"/>
      <c r="B151" s="139"/>
      <c r="C151" s="140" t="s">
        <v>177</v>
      </c>
      <c r="D151" s="140" t="s">
        <v>131</v>
      </c>
      <c r="E151" s="141" t="s">
        <v>178</v>
      </c>
      <c r="F151" s="142" t="s">
        <v>179</v>
      </c>
      <c r="G151" s="143" t="s">
        <v>180</v>
      </c>
      <c r="H151" s="144">
        <v>130</v>
      </c>
      <c r="I151" s="145"/>
      <c r="J151" s="146">
        <f>ROUND(I151*H151,2)</f>
        <v>0</v>
      </c>
      <c r="K151" s="147"/>
      <c r="L151" s="32"/>
      <c r="M151" s="148" t="s">
        <v>1</v>
      </c>
      <c r="N151" s="149" t="s">
        <v>43</v>
      </c>
      <c r="O151" s="57"/>
      <c r="P151" s="150">
        <f>O151*H151</f>
        <v>0</v>
      </c>
      <c r="Q151" s="150">
        <v>0</v>
      </c>
      <c r="R151" s="150">
        <f>Q151*H151</f>
        <v>0</v>
      </c>
      <c r="S151" s="150">
        <v>0.28999999999999998</v>
      </c>
      <c r="T151" s="151">
        <f>S151*H151</f>
        <v>37.699999999999996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52" t="s">
        <v>135</v>
      </c>
      <c r="AT151" s="152" t="s">
        <v>131</v>
      </c>
      <c r="AU151" s="152" t="s">
        <v>88</v>
      </c>
      <c r="AY151" s="16" t="s">
        <v>129</v>
      </c>
      <c r="BE151" s="153">
        <f>IF(N151="základní",J151,0)</f>
        <v>0</v>
      </c>
      <c r="BF151" s="153">
        <f>IF(N151="snížená",J151,0)</f>
        <v>0</v>
      </c>
      <c r="BG151" s="153">
        <f>IF(N151="zákl. přenesená",J151,0)</f>
        <v>0</v>
      </c>
      <c r="BH151" s="153">
        <f>IF(N151="sníž. přenesená",J151,0)</f>
        <v>0</v>
      </c>
      <c r="BI151" s="153">
        <f>IF(N151="nulová",J151,0)</f>
        <v>0</v>
      </c>
      <c r="BJ151" s="16" t="s">
        <v>86</v>
      </c>
      <c r="BK151" s="153">
        <f>ROUND(I151*H151,2)</f>
        <v>0</v>
      </c>
      <c r="BL151" s="16" t="s">
        <v>135</v>
      </c>
      <c r="BM151" s="152" t="s">
        <v>181</v>
      </c>
    </row>
    <row r="152" spans="1:65" s="13" customFormat="1" ht="11.25">
      <c r="B152" s="154"/>
      <c r="D152" s="155" t="s">
        <v>145</v>
      </c>
      <c r="E152" s="156" t="s">
        <v>1</v>
      </c>
      <c r="F152" s="157" t="s">
        <v>182</v>
      </c>
      <c r="H152" s="158">
        <v>130</v>
      </c>
      <c r="I152" s="159"/>
      <c r="L152" s="154"/>
      <c r="M152" s="160"/>
      <c r="N152" s="161"/>
      <c r="O152" s="161"/>
      <c r="P152" s="161"/>
      <c r="Q152" s="161"/>
      <c r="R152" s="161"/>
      <c r="S152" s="161"/>
      <c r="T152" s="162"/>
      <c r="AT152" s="156" t="s">
        <v>145</v>
      </c>
      <c r="AU152" s="156" t="s">
        <v>88</v>
      </c>
      <c r="AV152" s="13" t="s">
        <v>88</v>
      </c>
      <c r="AW152" s="13" t="s">
        <v>33</v>
      </c>
      <c r="AX152" s="13" t="s">
        <v>86</v>
      </c>
      <c r="AY152" s="156" t="s">
        <v>129</v>
      </c>
    </row>
    <row r="153" spans="1:65" s="2" customFormat="1" ht="22.15" customHeight="1">
      <c r="A153" s="31"/>
      <c r="B153" s="139"/>
      <c r="C153" s="140" t="s">
        <v>183</v>
      </c>
      <c r="D153" s="140" t="s">
        <v>131</v>
      </c>
      <c r="E153" s="141" t="s">
        <v>184</v>
      </c>
      <c r="F153" s="142" t="s">
        <v>185</v>
      </c>
      <c r="G153" s="143" t="s">
        <v>143</v>
      </c>
      <c r="H153" s="144">
        <v>405</v>
      </c>
      <c r="I153" s="145"/>
      <c r="J153" s="146">
        <f>ROUND(I153*H153,2)</f>
        <v>0</v>
      </c>
      <c r="K153" s="147"/>
      <c r="L153" s="32"/>
      <c r="M153" s="148" t="s">
        <v>1</v>
      </c>
      <c r="N153" s="149" t="s">
        <v>43</v>
      </c>
      <c r="O153" s="57"/>
      <c r="P153" s="150">
        <f>O153*H153</f>
        <v>0</v>
      </c>
      <c r="Q153" s="150">
        <v>0</v>
      </c>
      <c r="R153" s="150">
        <f>Q153*H153</f>
        <v>0</v>
      </c>
      <c r="S153" s="150">
        <v>0</v>
      </c>
      <c r="T153" s="151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52" t="s">
        <v>135</v>
      </c>
      <c r="AT153" s="152" t="s">
        <v>131</v>
      </c>
      <c r="AU153" s="152" t="s">
        <v>88</v>
      </c>
      <c r="AY153" s="16" t="s">
        <v>129</v>
      </c>
      <c r="BE153" s="153">
        <f>IF(N153="základní",J153,0)</f>
        <v>0</v>
      </c>
      <c r="BF153" s="153">
        <f>IF(N153="snížená",J153,0)</f>
        <v>0</v>
      </c>
      <c r="BG153" s="153">
        <f>IF(N153="zákl. přenesená",J153,0)</f>
        <v>0</v>
      </c>
      <c r="BH153" s="153">
        <f>IF(N153="sníž. přenesená",J153,0)</f>
        <v>0</v>
      </c>
      <c r="BI153" s="153">
        <f>IF(N153="nulová",J153,0)</f>
        <v>0</v>
      </c>
      <c r="BJ153" s="16" t="s">
        <v>86</v>
      </c>
      <c r="BK153" s="153">
        <f>ROUND(I153*H153,2)</f>
        <v>0</v>
      </c>
      <c r="BL153" s="16" t="s">
        <v>135</v>
      </c>
      <c r="BM153" s="152" t="s">
        <v>186</v>
      </c>
    </row>
    <row r="154" spans="1:65" s="2" customFormat="1" ht="22.15" customHeight="1">
      <c r="A154" s="31"/>
      <c r="B154" s="139"/>
      <c r="C154" s="140" t="s">
        <v>176</v>
      </c>
      <c r="D154" s="140" t="s">
        <v>131</v>
      </c>
      <c r="E154" s="141" t="s">
        <v>187</v>
      </c>
      <c r="F154" s="142" t="s">
        <v>188</v>
      </c>
      <c r="G154" s="143" t="s">
        <v>143</v>
      </c>
      <c r="H154" s="144">
        <v>375</v>
      </c>
      <c r="I154" s="145"/>
      <c r="J154" s="146">
        <f>ROUND(I154*H154,2)</f>
        <v>0</v>
      </c>
      <c r="K154" s="147"/>
      <c r="L154" s="32"/>
      <c r="M154" s="148" t="s">
        <v>1</v>
      </c>
      <c r="N154" s="149" t="s">
        <v>43</v>
      </c>
      <c r="O154" s="57"/>
      <c r="P154" s="150">
        <f>O154*H154</f>
        <v>0</v>
      </c>
      <c r="Q154" s="150">
        <v>0</v>
      </c>
      <c r="R154" s="150">
        <f>Q154*H154</f>
        <v>0</v>
      </c>
      <c r="S154" s="150">
        <v>0</v>
      </c>
      <c r="T154" s="151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52" t="s">
        <v>135</v>
      </c>
      <c r="AT154" s="152" t="s">
        <v>131</v>
      </c>
      <c r="AU154" s="152" t="s">
        <v>88</v>
      </c>
      <c r="AY154" s="16" t="s">
        <v>129</v>
      </c>
      <c r="BE154" s="153">
        <f>IF(N154="základní",J154,0)</f>
        <v>0</v>
      </c>
      <c r="BF154" s="153">
        <f>IF(N154="snížená",J154,0)</f>
        <v>0</v>
      </c>
      <c r="BG154" s="153">
        <f>IF(N154="zákl. přenesená",J154,0)</f>
        <v>0</v>
      </c>
      <c r="BH154" s="153">
        <f>IF(N154="sníž. přenesená",J154,0)</f>
        <v>0</v>
      </c>
      <c r="BI154" s="153">
        <f>IF(N154="nulová",J154,0)</f>
        <v>0</v>
      </c>
      <c r="BJ154" s="16" t="s">
        <v>86</v>
      </c>
      <c r="BK154" s="153">
        <f>ROUND(I154*H154,2)</f>
        <v>0</v>
      </c>
      <c r="BL154" s="16" t="s">
        <v>135</v>
      </c>
      <c r="BM154" s="152" t="s">
        <v>189</v>
      </c>
    </row>
    <row r="155" spans="1:65" s="2" customFormat="1" ht="22.15" customHeight="1">
      <c r="A155" s="31"/>
      <c r="B155" s="139"/>
      <c r="C155" s="140" t="s">
        <v>190</v>
      </c>
      <c r="D155" s="140" t="s">
        <v>131</v>
      </c>
      <c r="E155" s="141" t="s">
        <v>191</v>
      </c>
      <c r="F155" s="142" t="s">
        <v>192</v>
      </c>
      <c r="G155" s="143" t="s">
        <v>193</v>
      </c>
      <c r="H155" s="144">
        <v>1.4</v>
      </c>
      <c r="I155" s="145"/>
      <c r="J155" s="146">
        <f>ROUND(I155*H155,2)</f>
        <v>0</v>
      </c>
      <c r="K155" s="147"/>
      <c r="L155" s="32"/>
      <c r="M155" s="148" t="s">
        <v>1</v>
      </c>
      <c r="N155" s="149" t="s">
        <v>43</v>
      </c>
      <c r="O155" s="57"/>
      <c r="P155" s="150">
        <f>O155*H155</f>
        <v>0</v>
      </c>
      <c r="Q155" s="150">
        <v>0</v>
      </c>
      <c r="R155" s="150">
        <f>Q155*H155</f>
        <v>0</v>
      </c>
      <c r="S155" s="150">
        <v>0</v>
      </c>
      <c r="T155" s="151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52" t="s">
        <v>135</v>
      </c>
      <c r="AT155" s="152" t="s">
        <v>131</v>
      </c>
      <c r="AU155" s="152" t="s">
        <v>88</v>
      </c>
      <c r="AY155" s="16" t="s">
        <v>129</v>
      </c>
      <c r="BE155" s="153">
        <f>IF(N155="základní",J155,0)</f>
        <v>0</v>
      </c>
      <c r="BF155" s="153">
        <f>IF(N155="snížená",J155,0)</f>
        <v>0</v>
      </c>
      <c r="BG155" s="153">
        <f>IF(N155="zákl. přenesená",J155,0)</f>
        <v>0</v>
      </c>
      <c r="BH155" s="153">
        <f>IF(N155="sníž. přenesená",J155,0)</f>
        <v>0</v>
      </c>
      <c r="BI155" s="153">
        <f>IF(N155="nulová",J155,0)</f>
        <v>0</v>
      </c>
      <c r="BJ155" s="16" t="s">
        <v>86</v>
      </c>
      <c r="BK155" s="153">
        <f>ROUND(I155*H155,2)</f>
        <v>0</v>
      </c>
      <c r="BL155" s="16" t="s">
        <v>135</v>
      </c>
      <c r="BM155" s="152" t="s">
        <v>194</v>
      </c>
    </row>
    <row r="156" spans="1:65" s="13" customFormat="1" ht="11.25">
      <c r="B156" s="154"/>
      <c r="D156" s="155" t="s">
        <v>145</v>
      </c>
      <c r="E156" s="156" t="s">
        <v>1</v>
      </c>
      <c r="F156" s="157" t="s">
        <v>195</v>
      </c>
      <c r="H156" s="158">
        <v>1.4</v>
      </c>
      <c r="I156" s="159"/>
      <c r="L156" s="154"/>
      <c r="M156" s="160"/>
      <c r="N156" s="161"/>
      <c r="O156" s="161"/>
      <c r="P156" s="161"/>
      <c r="Q156" s="161"/>
      <c r="R156" s="161"/>
      <c r="S156" s="161"/>
      <c r="T156" s="162"/>
      <c r="AT156" s="156" t="s">
        <v>145</v>
      </c>
      <c r="AU156" s="156" t="s">
        <v>88</v>
      </c>
      <c r="AV156" s="13" t="s">
        <v>88</v>
      </c>
      <c r="AW156" s="13" t="s">
        <v>33</v>
      </c>
      <c r="AX156" s="13" t="s">
        <v>86</v>
      </c>
      <c r="AY156" s="156" t="s">
        <v>129</v>
      </c>
    </row>
    <row r="157" spans="1:65" s="2" customFormat="1" ht="22.15" customHeight="1">
      <c r="A157" s="31"/>
      <c r="B157" s="139"/>
      <c r="C157" s="140" t="s">
        <v>8</v>
      </c>
      <c r="D157" s="140" t="s">
        <v>131</v>
      </c>
      <c r="E157" s="141" t="s">
        <v>196</v>
      </c>
      <c r="F157" s="142" t="s">
        <v>197</v>
      </c>
      <c r="G157" s="143" t="s">
        <v>134</v>
      </c>
      <c r="H157" s="144">
        <v>2</v>
      </c>
      <c r="I157" s="145"/>
      <c r="J157" s="146">
        <f>ROUND(I157*H157,2)</f>
        <v>0</v>
      </c>
      <c r="K157" s="147"/>
      <c r="L157" s="32"/>
      <c r="M157" s="148" t="s">
        <v>1</v>
      </c>
      <c r="N157" s="149" t="s">
        <v>43</v>
      </c>
      <c r="O157" s="57"/>
      <c r="P157" s="150">
        <f>O157*H157</f>
        <v>0</v>
      </c>
      <c r="Q157" s="150">
        <v>0</v>
      </c>
      <c r="R157" s="150">
        <f>Q157*H157</f>
        <v>0</v>
      </c>
      <c r="S157" s="150">
        <v>0</v>
      </c>
      <c r="T157" s="151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52" t="s">
        <v>135</v>
      </c>
      <c r="AT157" s="152" t="s">
        <v>131</v>
      </c>
      <c r="AU157" s="152" t="s">
        <v>88</v>
      </c>
      <c r="AY157" s="16" t="s">
        <v>129</v>
      </c>
      <c r="BE157" s="153">
        <f>IF(N157="základní",J157,0)</f>
        <v>0</v>
      </c>
      <c r="BF157" s="153">
        <f>IF(N157="snížená",J157,0)</f>
        <v>0</v>
      </c>
      <c r="BG157" s="153">
        <f>IF(N157="zákl. přenesená",J157,0)</f>
        <v>0</v>
      </c>
      <c r="BH157" s="153">
        <f>IF(N157="sníž. přenesená",J157,0)</f>
        <v>0</v>
      </c>
      <c r="BI157" s="153">
        <f>IF(N157="nulová",J157,0)</f>
        <v>0</v>
      </c>
      <c r="BJ157" s="16" t="s">
        <v>86</v>
      </c>
      <c r="BK157" s="153">
        <f>ROUND(I157*H157,2)</f>
        <v>0</v>
      </c>
      <c r="BL157" s="16" t="s">
        <v>135</v>
      </c>
      <c r="BM157" s="152" t="s">
        <v>198</v>
      </c>
    </row>
    <row r="158" spans="1:65" s="2" customFormat="1" ht="22.15" customHeight="1">
      <c r="A158" s="31"/>
      <c r="B158" s="139"/>
      <c r="C158" s="140" t="s">
        <v>199</v>
      </c>
      <c r="D158" s="140" t="s">
        <v>131</v>
      </c>
      <c r="E158" s="141" t="s">
        <v>200</v>
      </c>
      <c r="F158" s="142" t="s">
        <v>201</v>
      </c>
      <c r="G158" s="143" t="s">
        <v>134</v>
      </c>
      <c r="H158" s="144">
        <v>2</v>
      </c>
      <c r="I158" s="145"/>
      <c r="J158" s="146">
        <f>ROUND(I158*H158,2)</f>
        <v>0</v>
      </c>
      <c r="K158" s="147"/>
      <c r="L158" s="32"/>
      <c r="M158" s="148" t="s">
        <v>1</v>
      </c>
      <c r="N158" s="149" t="s">
        <v>43</v>
      </c>
      <c r="O158" s="57"/>
      <c r="P158" s="150">
        <f>O158*H158</f>
        <v>0</v>
      </c>
      <c r="Q158" s="150">
        <v>0</v>
      </c>
      <c r="R158" s="150">
        <f>Q158*H158</f>
        <v>0</v>
      </c>
      <c r="S158" s="150">
        <v>0</v>
      </c>
      <c r="T158" s="151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52" t="s">
        <v>135</v>
      </c>
      <c r="AT158" s="152" t="s">
        <v>131</v>
      </c>
      <c r="AU158" s="152" t="s">
        <v>88</v>
      </c>
      <c r="AY158" s="16" t="s">
        <v>129</v>
      </c>
      <c r="BE158" s="153">
        <f>IF(N158="základní",J158,0)</f>
        <v>0</v>
      </c>
      <c r="BF158" s="153">
        <f>IF(N158="snížená",J158,0)</f>
        <v>0</v>
      </c>
      <c r="BG158" s="153">
        <f>IF(N158="zákl. přenesená",J158,0)</f>
        <v>0</v>
      </c>
      <c r="BH158" s="153">
        <f>IF(N158="sníž. přenesená",J158,0)</f>
        <v>0</v>
      </c>
      <c r="BI158" s="153">
        <f>IF(N158="nulová",J158,0)</f>
        <v>0</v>
      </c>
      <c r="BJ158" s="16" t="s">
        <v>86</v>
      </c>
      <c r="BK158" s="153">
        <f>ROUND(I158*H158,2)</f>
        <v>0</v>
      </c>
      <c r="BL158" s="16" t="s">
        <v>135</v>
      </c>
      <c r="BM158" s="152" t="s">
        <v>202</v>
      </c>
    </row>
    <row r="159" spans="1:65" s="2" customFormat="1" ht="13.9" customHeight="1">
      <c r="A159" s="31"/>
      <c r="B159" s="139"/>
      <c r="C159" s="140" t="s">
        <v>203</v>
      </c>
      <c r="D159" s="140" t="s">
        <v>131</v>
      </c>
      <c r="E159" s="141" t="s">
        <v>204</v>
      </c>
      <c r="F159" s="142" t="s">
        <v>205</v>
      </c>
      <c r="G159" s="143" t="s">
        <v>134</v>
      </c>
      <c r="H159" s="144">
        <v>2</v>
      </c>
      <c r="I159" s="145"/>
      <c r="J159" s="146">
        <f>ROUND(I159*H159,2)</f>
        <v>0</v>
      </c>
      <c r="K159" s="147"/>
      <c r="L159" s="32"/>
      <c r="M159" s="148" t="s">
        <v>1</v>
      </c>
      <c r="N159" s="149" t="s">
        <v>43</v>
      </c>
      <c r="O159" s="57"/>
      <c r="P159" s="150">
        <f>O159*H159</f>
        <v>0</v>
      </c>
      <c r="Q159" s="150">
        <v>0</v>
      </c>
      <c r="R159" s="150">
        <f>Q159*H159</f>
        <v>0</v>
      </c>
      <c r="S159" s="150">
        <v>0</v>
      </c>
      <c r="T159" s="151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52" t="s">
        <v>135</v>
      </c>
      <c r="AT159" s="152" t="s">
        <v>131</v>
      </c>
      <c r="AU159" s="152" t="s">
        <v>88</v>
      </c>
      <c r="AY159" s="16" t="s">
        <v>129</v>
      </c>
      <c r="BE159" s="153">
        <f>IF(N159="základní",J159,0)</f>
        <v>0</v>
      </c>
      <c r="BF159" s="153">
        <f>IF(N159="snížená",J159,0)</f>
        <v>0</v>
      </c>
      <c r="BG159" s="153">
        <f>IF(N159="zákl. přenesená",J159,0)</f>
        <v>0</v>
      </c>
      <c r="BH159" s="153">
        <f>IF(N159="sníž. přenesená",J159,0)</f>
        <v>0</v>
      </c>
      <c r="BI159" s="153">
        <f>IF(N159="nulová",J159,0)</f>
        <v>0</v>
      </c>
      <c r="BJ159" s="16" t="s">
        <v>86</v>
      </c>
      <c r="BK159" s="153">
        <f>ROUND(I159*H159,2)</f>
        <v>0</v>
      </c>
      <c r="BL159" s="16" t="s">
        <v>135</v>
      </c>
      <c r="BM159" s="152" t="s">
        <v>206</v>
      </c>
    </row>
    <row r="160" spans="1:65" s="2" customFormat="1" ht="22.15" customHeight="1">
      <c r="A160" s="31"/>
      <c r="B160" s="139"/>
      <c r="C160" s="140" t="s">
        <v>207</v>
      </c>
      <c r="D160" s="140" t="s">
        <v>131</v>
      </c>
      <c r="E160" s="141" t="s">
        <v>208</v>
      </c>
      <c r="F160" s="142" t="s">
        <v>209</v>
      </c>
      <c r="G160" s="143" t="s">
        <v>134</v>
      </c>
      <c r="H160" s="144">
        <v>18</v>
      </c>
      <c r="I160" s="145"/>
      <c r="J160" s="146">
        <f>ROUND(I160*H160,2)</f>
        <v>0</v>
      </c>
      <c r="K160" s="147"/>
      <c r="L160" s="32"/>
      <c r="M160" s="148" t="s">
        <v>1</v>
      </c>
      <c r="N160" s="149" t="s">
        <v>43</v>
      </c>
      <c r="O160" s="57"/>
      <c r="P160" s="150">
        <f>O160*H160</f>
        <v>0</v>
      </c>
      <c r="Q160" s="150">
        <v>0</v>
      </c>
      <c r="R160" s="150">
        <f>Q160*H160</f>
        <v>0</v>
      </c>
      <c r="S160" s="150">
        <v>0</v>
      </c>
      <c r="T160" s="151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52" t="s">
        <v>135</v>
      </c>
      <c r="AT160" s="152" t="s">
        <v>131</v>
      </c>
      <c r="AU160" s="152" t="s">
        <v>88</v>
      </c>
      <c r="AY160" s="16" t="s">
        <v>129</v>
      </c>
      <c r="BE160" s="153">
        <f>IF(N160="základní",J160,0)</f>
        <v>0</v>
      </c>
      <c r="BF160" s="153">
        <f>IF(N160="snížená",J160,0)</f>
        <v>0</v>
      </c>
      <c r="BG160" s="153">
        <f>IF(N160="zákl. přenesená",J160,0)</f>
        <v>0</v>
      </c>
      <c r="BH160" s="153">
        <f>IF(N160="sníž. přenesená",J160,0)</f>
        <v>0</v>
      </c>
      <c r="BI160" s="153">
        <f>IF(N160="nulová",J160,0)</f>
        <v>0</v>
      </c>
      <c r="BJ160" s="16" t="s">
        <v>86</v>
      </c>
      <c r="BK160" s="153">
        <f>ROUND(I160*H160,2)</f>
        <v>0</v>
      </c>
      <c r="BL160" s="16" t="s">
        <v>135</v>
      </c>
      <c r="BM160" s="152" t="s">
        <v>210</v>
      </c>
    </row>
    <row r="161" spans="1:65" s="13" customFormat="1" ht="11.25">
      <c r="B161" s="154"/>
      <c r="D161" s="155" t="s">
        <v>145</v>
      </c>
      <c r="F161" s="157" t="s">
        <v>211</v>
      </c>
      <c r="H161" s="158">
        <v>18</v>
      </c>
      <c r="I161" s="159"/>
      <c r="L161" s="154"/>
      <c r="M161" s="160"/>
      <c r="N161" s="161"/>
      <c r="O161" s="161"/>
      <c r="P161" s="161"/>
      <c r="Q161" s="161"/>
      <c r="R161" s="161"/>
      <c r="S161" s="161"/>
      <c r="T161" s="162"/>
      <c r="AT161" s="156" t="s">
        <v>145</v>
      </c>
      <c r="AU161" s="156" t="s">
        <v>88</v>
      </c>
      <c r="AV161" s="13" t="s">
        <v>88</v>
      </c>
      <c r="AW161" s="13" t="s">
        <v>3</v>
      </c>
      <c r="AX161" s="13" t="s">
        <v>86</v>
      </c>
      <c r="AY161" s="156" t="s">
        <v>129</v>
      </c>
    </row>
    <row r="162" spans="1:65" s="2" customFormat="1" ht="22.15" customHeight="1">
      <c r="A162" s="31"/>
      <c r="B162" s="139"/>
      <c r="C162" s="140" t="s">
        <v>212</v>
      </c>
      <c r="D162" s="140" t="s">
        <v>131</v>
      </c>
      <c r="E162" s="141" t="s">
        <v>213</v>
      </c>
      <c r="F162" s="142" t="s">
        <v>214</v>
      </c>
      <c r="G162" s="143" t="s">
        <v>134</v>
      </c>
      <c r="H162" s="144">
        <v>18</v>
      </c>
      <c r="I162" s="145"/>
      <c r="J162" s="146">
        <f>ROUND(I162*H162,2)</f>
        <v>0</v>
      </c>
      <c r="K162" s="147"/>
      <c r="L162" s="32"/>
      <c r="M162" s="148" t="s">
        <v>1</v>
      </c>
      <c r="N162" s="149" t="s">
        <v>43</v>
      </c>
      <c r="O162" s="57"/>
      <c r="P162" s="150">
        <f>O162*H162</f>
        <v>0</v>
      </c>
      <c r="Q162" s="150">
        <v>0</v>
      </c>
      <c r="R162" s="150">
        <f>Q162*H162</f>
        <v>0</v>
      </c>
      <c r="S162" s="150">
        <v>0</v>
      </c>
      <c r="T162" s="151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52" t="s">
        <v>135</v>
      </c>
      <c r="AT162" s="152" t="s">
        <v>131</v>
      </c>
      <c r="AU162" s="152" t="s">
        <v>88</v>
      </c>
      <c r="AY162" s="16" t="s">
        <v>129</v>
      </c>
      <c r="BE162" s="153">
        <f>IF(N162="základní",J162,0)</f>
        <v>0</v>
      </c>
      <c r="BF162" s="153">
        <f>IF(N162="snížená",J162,0)</f>
        <v>0</v>
      </c>
      <c r="BG162" s="153">
        <f>IF(N162="zákl. přenesená",J162,0)</f>
        <v>0</v>
      </c>
      <c r="BH162" s="153">
        <f>IF(N162="sníž. přenesená",J162,0)</f>
        <v>0</v>
      </c>
      <c r="BI162" s="153">
        <f>IF(N162="nulová",J162,0)</f>
        <v>0</v>
      </c>
      <c r="BJ162" s="16" t="s">
        <v>86</v>
      </c>
      <c r="BK162" s="153">
        <f>ROUND(I162*H162,2)</f>
        <v>0</v>
      </c>
      <c r="BL162" s="16" t="s">
        <v>135</v>
      </c>
      <c r="BM162" s="152" t="s">
        <v>215</v>
      </c>
    </row>
    <row r="163" spans="1:65" s="13" customFormat="1" ht="11.25">
      <c r="B163" s="154"/>
      <c r="D163" s="155" t="s">
        <v>145</v>
      </c>
      <c r="F163" s="157" t="s">
        <v>211</v>
      </c>
      <c r="H163" s="158">
        <v>18</v>
      </c>
      <c r="I163" s="159"/>
      <c r="L163" s="154"/>
      <c r="M163" s="160"/>
      <c r="N163" s="161"/>
      <c r="O163" s="161"/>
      <c r="P163" s="161"/>
      <c r="Q163" s="161"/>
      <c r="R163" s="161"/>
      <c r="S163" s="161"/>
      <c r="T163" s="162"/>
      <c r="AT163" s="156" t="s">
        <v>145</v>
      </c>
      <c r="AU163" s="156" t="s">
        <v>88</v>
      </c>
      <c r="AV163" s="13" t="s">
        <v>88</v>
      </c>
      <c r="AW163" s="13" t="s">
        <v>3</v>
      </c>
      <c r="AX163" s="13" t="s">
        <v>86</v>
      </c>
      <c r="AY163" s="156" t="s">
        <v>129</v>
      </c>
    </row>
    <row r="164" spans="1:65" s="2" customFormat="1" ht="22.15" customHeight="1">
      <c r="A164" s="31"/>
      <c r="B164" s="139"/>
      <c r="C164" s="140" t="s">
        <v>216</v>
      </c>
      <c r="D164" s="140" t="s">
        <v>131</v>
      </c>
      <c r="E164" s="141" t="s">
        <v>217</v>
      </c>
      <c r="F164" s="142" t="s">
        <v>218</v>
      </c>
      <c r="G164" s="143" t="s">
        <v>134</v>
      </c>
      <c r="H164" s="144">
        <v>18</v>
      </c>
      <c r="I164" s="145"/>
      <c r="J164" s="146">
        <f>ROUND(I164*H164,2)</f>
        <v>0</v>
      </c>
      <c r="K164" s="147"/>
      <c r="L164" s="32"/>
      <c r="M164" s="148" t="s">
        <v>1</v>
      </c>
      <c r="N164" s="149" t="s">
        <v>43</v>
      </c>
      <c r="O164" s="57"/>
      <c r="P164" s="150">
        <f>O164*H164</f>
        <v>0</v>
      </c>
      <c r="Q164" s="150">
        <v>0</v>
      </c>
      <c r="R164" s="150">
        <f>Q164*H164</f>
        <v>0</v>
      </c>
      <c r="S164" s="150">
        <v>0</v>
      </c>
      <c r="T164" s="151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52" t="s">
        <v>135</v>
      </c>
      <c r="AT164" s="152" t="s">
        <v>131</v>
      </c>
      <c r="AU164" s="152" t="s">
        <v>88</v>
      </c>
      <c r="AY164" s="16" t="s">
        <v>129</v>
      </c>
      <c r="BE164" s="153">
        <f>IF(N164="základní",J164,0)</f>
        <v>0</v>
      </c>
      <c r="BF164" s="153">
        <f>IF(N164="snížená",J164,0)</f>
        <v>0</v>
      </c>
      <c r="BG164" s="153">
        <f>IF(N164="zákl. přenesená",J164,0)</f>
        <v>0</v>
      </c>
      <c r="BH164" s="153">
        <f>IF(N164="sníž. přenesená",J164,0)</f>
        <v>0</v>
      </c>
      <c r="BI164" s="153">
        <f>IF(N164="nulová",J164,0)</f>
        <v>0</v>
      </c>
      <c r="BJ164" s="16" t="s">
        <v>86</v>
      </c>
      <c r="BK164" s="153">
        <f>ROUND(I164*H164,2)</f>
        <v>0</v>
      </c>
      <c r="BL164" s="16" t="s">
        <v>135</v>
      </c>
      <c r="BM164" s="152" t="s">
        <v>219</v>
      </c>
    </row>
    <row r="165" spans="1:65" s="13" customFormat="1" ht="11.25">
      <c r="B165" s="154"/>
      <c r="D165" s="155" t="s">
        <v>145</v>
      </c>
      <c r="F165" s="157" t="s">
        <v>211</v>
      </c>
      <c r="H165" s="158">
        <v>18</v>
      </c>
      <c r="I165" s="159"/>
      <c r="L165" s="154"/>
      <c r="M165" s="160"/>
      <c r="N165" s="161"/>
      <c r="O165" s="161"/>
      <c r="P165" s="161"/>
      <c r="Q165" s="161"/>
      <c r="R165" s="161"/>
      <c r="S165" s="161"/>
      <c r="T165" s="162"/>
      <c r="AT165" s="156" t="s">
        <v>145</v>
      </c>
      <c r="AU165" s="156" t="s">
        <v>88</v>
      </c>
      <c r="AV165" s="13" t="s">
        <v>88</v>
      </c>
      <c r="AW165" s="13" t="s">
        <v>3</v>
      </c>
      <c r="AX165" s="13" t="s">
        <v>86</v>
      </c>
      <c r="AY165" s="156" t="s">
        <v>129</v>
      </c>
    </row>
    <row r="166" spans="1:65" s="2" customFormat="1" ht="22.15" customHeight="1">
      <c r="A166" s="31"/>
      <c r="B166" s="139"/>
      <c r="C166" s="140" t="s">
        <v>7</v>
      </c>
      <c r="D166" s="140" t="s">
        <v>131</v>
      </c>
      <c r="E166" s="141" t="s">
        <v>220</v>
      </c>
      <c r="F166" s="142" t="s">
        <v>221</v>
      </c>
      <c r="G166" s="143" t="s">
        <v>193</v>
      </c>
      <c r="H166" s="144">
        <v>77.900000000000006</v>
      </c>
      <c r="I166" s="145"/>
      <c r="J166" s="146">
        <f>ROUND(I166*H166,2)</f>
        <v>0</v>
      </c>
      <c r="K166" s="147"/>
      <c r="L166" s="32"/>
      <c r="M166" s="148" t="s">
        <v>1</v>
      </c>
      <c r="N166" s="149" t="s">
        <v>43</v>
      </c>
      <c r="O166" s="57"/>
      <c r="P166" s="150">
        <f>O166*H166</f>
        <v>0</v>
      </c>
      <c r="Q166" s="150">
        <v>0</v>
      </c>
      <c r="R166" s="150">
        <f>Q166*H166</f>
        <v>0</v>
      </c>
      <c r="S166" s="150">
        <v>0</v>
      </c>
      <c r="T166" s="151">
        <f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52" t="s">
        <v>135</v>
      </c>
      <c r="AT166" s="152" t="s">
        <v>131</v>
      </c>
      <c r="AU166" s="152" t="s">
        <v>88</v>
      </c>
      <c r="AY166" s="16" t="s">
        <v>129</v>
      </c>
      <c r="BE166" s="153">
        <f>IF(N166="základní",J166,0)</f>
        <v>0</v>
      </c>
      <c r="BF166" s="153">
        <f>IF(N166="snížená",J166,0)</f>
        <v>0</v>
      </c>
      <c r="BG166" s="153">
        <f>IF(N166="zákl. přenesená",J166,0)</f>
        <v>0</v>
      </c>
      <c r="BH166" s="153">
        <f>IF(N166="sníž. přenesená",J166,0)</f>
        <v>0</v>
      </c>
      <c r="BI166" s="153">
        <f>IF(N166="nulová",J166,0)</f>
        <v>0</v>
      </c>
      <c r="BJ166" s="16" t="s">
        <v>86</v>
      </c>
      <c r="BK166" s="153">
        <f>ROUND(I166*H166,2)</f>
        <v>0</v>
      </c>
      <c r="BL166" s="16" t="s">
        <v>135</v>
      </c>
      <c r="BM166" s="152" t="s">
        <v>222</v>
      </c>
    </row>
    <row r="167" spans="1:65" s="13" customFormat="1" ht="11.25">
      <c r="B167" s="154"/>
      <c r="D167" s="155" t="s">
        <v>145</v>
      </c>
      <c r="E167" s="156" t="s">
        <v>1</v>
      </c>
      <c r="F167" s="157" t="s">
        <v>223</v>
      </c>
      <c r="H167" s="158">
        <v>77.900000000000006</v>
      </c>
      <c r="I167" s="159"/>
      <c r="L167" s="154"/>
      <c r="M167" s="160"/>
      <c r="N167" s="161"/>
      <c r="O167" s="161"/>
      <c r="P167" s="161"/>
      <c r="Q167" s="161"/>
      <c r="R167" s="161"/>
      <c r="S167" s="161"/>
      <c r="T167" s="162"/>
      <c r="AT167" s="156" t="s">
        <v>145</v>
      </c>
      <c r="AU167" s="156" t="s">
        <v>88</v>
      </c>
      <c r="AV167" s="13" t="s">
        <v>88</v>
      </c>
      <c r="AW167" s="13" t="s">
        <v>33</v>
      </c>
      <c r="AX167" s="13" t="s">
        <v>86</v>
      </c>
      <c r="AY167" s="156" t="s">
        <v>129</v>
      </c>
    </row>
    <row r="168" spans="1:65" s="2" customFormat="1" ht="22.15" customHeight="1">
      <c r="A168" s="31"/>
      <c r="B168" s="139"/>
      <c r="C168" s="140" t="s">
        <v>224</v>
      </c>
      <c r="D168" s="140" t="s">
        <v>131</v>
      </c>
      <c r="E168" s="141" t="s">
        <v>225</v>
      </c>
      <c r="F168" s="142" t="s">
        <v>226</v>
      </c>
      <c r="G168" s="143" t="s">
        <v>227</v>
      </c>
      <c r="H168" s="144">
        <v>140.22</v>
      </c>
      <c r="I168" s="145"/>
      <c r="J168" s="146">
        <f>ROUND(I168*H168,2)</f>
        <v>0</v>
      </c>
      <c r="K168" s="147"/>
      <c r="L168" s="32"/>
      <c r="M168" s="148" t="s">
        <v>1</v>
      </c>
      <c r="N168" s="149" t="s">
        <v>43</v>
      </c>
      <c r="O168" s="57"/>
      <c r="P168" s="150">
        <f>O168*H168</f>
        <v>0</v>
      </c>
      <c r="Q168" s="150">
        <v>0</v>
      </c>
      <c r="R168" s="150">
        <f>Q168*H168</f>
        <v>0</v>
      </c>
      <c r="S168" s="150">
        <v>0</v>
      </c>
      <c r="T168" s="151">
        <f>S168*H168</f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52" t="s">
        <v>135</v>
      </c>
      <c r="AT168" s="152" t="s">
        <v>131</v>
      </c>
      <c r="AU168" s="152" t="s">
        <v>88</v>
      </c>
      <c r="AY168" s="16" t="s">
        <v>129</v>
      </c>
      <c r="BE168" s="153">
        <f>IF(N168="základní",J168,0)</f>
        <v>0</v>
      </c>
      <c r="BF168" s="153">
        <f>IF(N168="snížená",J168,0)</f>
        <v>0</v>
      </c>
      <c r="BG168" s="153">
        <f>IF(N168="zákl. přenesená",J168,0)</f>
        <v>0</v>
      </c>
      <c r="BH168" s="153">
        <f>IF(N168="sníž. přenesená",J168,0)</f>
        <v>0</v>
      </c>
      <c r="BI168" s="153">
        <f>IF(N168="nulová",J168,0)</f>
        <v>0</v>
      </c>
      <c r="BJ168" s="16" t="s">
        <v>86</v>
      </c>
      <c r="BK168" s="153">
        <f>ROUND(I168*H168,2)</f>
        <v>0</v>
      </c>
      <c r="BL168" s="16" t="s">
        <v>135</v>
      </c>
      <c r="BM168" s="152" t="s">
        <v>228</v>
      </c>
    </row>
    <row r="169" spans="1:65" s="13" customFormat="1" ht="11.25">
      <c r="B169" s="154"/>
      <c r="D169" s="155" t="s">
        <v>145</v>
      </c>
      <c r="F169" s="157" t="s">
        <v>229</v>
      </c>
      <c r="H169" s="158">
        <v>140.22</v>
      </c>
      <c r="I169" s="159"/>
      <c r="L169" s="154"/>
      <c r="M169" s="160"/>
      <c r="N169" s="161"/>
      <c r="O169" s="161"/>
      <c r="P169" s="161"/>
      <c r="Q169" s="161"/>
      <c r="R169" s="161"/>
      <c r="S169" s="161"/>
      <c r="T169" s="162"/>
      <c r="AT169" s="156" t="s">
        <v>145</v>
      </c>
      <c r="AU169" s="156" t="s">
        <v>88</v>
      </c>
      <c r="AV169" s="13" t="s">
        <v>88</v>
      </c>
      <c r="AW169" s="13" t="s">
        <v>3</v>
      </c>
      <c r="AX169" s="13" t="s">
        <v>86</v>
      </c>
      <c r="AY169" s="156" t="s">
        <v>129</v>
      </c>
    </row>
    <row r="170" spans="1:65" s="2" customFormat="1" ht="13.9" customHeight="1">
      <c r="A170" s="31"/>
      <c r="B170" s="139"/>
      <c r="C170" s="140" t="s">
        <v>230</v>
      </c>
      <c r="D170" s="140" t="s">
        <v>131</v>
      </c>
      <c r="E170" s="141" t="s">
        <v>231</v>
      </c>
      <c r="F170" s="142" t="s">
        <v>232</v>
      </c>
      <c r="G170" s="143" t="s">
        <v>193</v>
      </c>
      <c r="H170" s="144">
        <v>77.900000000000006</v>
      </c>
      <c r="I170" s="145"/>
      <c r="J170" s="146">
        <f>ROUND(I170*H170,2)</f>
        <v>0</v>
      </c>
      <c r="K170" s="147"/>
      <c r="L170" s="32"/>
      <c r="M170" s="148" t="s">
        <v>1</v>
      </c>
      <c r="N170" s="149" t="s">
        <v>43</v>
      </c>
      <c r="O170" s="57"/>
      <c r="P170" s="150">
        <f>O170*H170</f>
        <v>0</v>
      </c>
      <c r="Q170" s="150">
        <v>0</v>
      </c>
      <c r="R170" s="150">
        <f>Q170*H170</f>
        <v>0</v>
      </c>
      <c r="S170" s="150">
        <v>0</v>
      </c>
      <c r="T170" s="151">
        <f>S170*H170</f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52" t="s">
        <v>135</v>
      </c>
      <c r="AT170" s="152" t="s">
        <v>131</v>
      </c>
      <c r="AU170" s="152" t="s">
        <v>88</v>
      </c>
      <c r="AY170" s="16" t="s">
        <v>129</v>
      </c>
      <c r="BE170" s="153">
        <f>IF(N170="základní",J170,0)</f>
        <v>0</v>
      </c>
      <c r="BF170" s="153">
        <f>IF(N170="snížená",J170,0)</f>
        <v>0</v>
      </c>
      <c r="BG170" s="153">
        <f>IF(N170="zákl. přenesená",J170,0)</f>
        <v>0</v>
      </c>
      <c r="BH170" s="153">
        <f>IF(N170="sníž. přenesená",J170,0)</f>
        <v>0</v>
      </c>
      <c r="BI170" s="153">
        <f>IF(N170="nulová",J170,0)</f>
        <v>0</v>
      </c>
      <c r="BJ170" s="16" t="s">
        <v>86</v>
      </c>
      <c r="BK170" s="153">
        <f>ROUND(I170*H170,2)</f>
        <v>0</v>
      </c>
      <c r="BL170" s="16" t="s">
        <v>135</v>
      </c>
      <c r="BM170" s="152" t="s">
        <v>233</v>
      </c>
    </row>
    <row r="171" spans="1:65" s="2" customFormat="1" ht="22.15" customHeight="1">
      <c r="A171" s="31"/>
      <c r="B171" s="139"/>
      <c r="C171" s="140" t="s">
        <v>234</v>
      </c>
      <c r="D171" s="140" t="s">
        <v>131</v>
      </c>
      <c r="E171" s="141" t="s">
        <v>235</v>
      </c>
      <c r="F171" s="142" t="s">
        <v>236</v>
      </c>
      <c r="G171" s="143" t="s">
        <v>143</v>
      </c>
      <c r="H171" s="144">
        <v>540</v>
      </c>
      <c r="I171" s="145"/>
      <c r="J171" s="146">
        <f>ROUND(I171*H171,2)</f>
        <v>0</v>
      </c>
      <c r="K171" s="147"/>
      <c r="L171" s="32"/>
      <c r="M171" s="148" t="s">
        <v>1</v>
      </c>
      <c r="N171" s="149" t="s">
        <v>43</v>
      </c>
      <c r="O171" s="57"/>
      <c r="P171" s="150">
        <f>O171*H171</f>
        <v>0</v>
      </c>
      <c r="Q171" s="150">
        <v>0</v>
      </c>
      <c r="R171" s="150">
        <f>Q171*H171</f>
        <v>0</v>
      </c>
      <c r="S171" s="150">
        <v>0</v>
      </c>
      <c r="T171" s="151">
        <f>S171*H171</f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52" t="s">
        <v>135</v>
      </c>
      <c r="AT171" s="152" t="s">
        <v>131</v>
      </c>
      <c r="AU171" s="152" t="s">
        <v>88</v>
      </c>
      <c r="AY171" s="16" t="s">
        <v>129</v>
      </c>
      <c r="BE171" s="153">
        <f>IF(N171="základní",J171,0)</f>
        <v>0</v>
      </c>
      <c r="BF171" s="153">
        <f>IF(N171="snížená",J171,0)</f>
        <v>0</v>
      </c>
      <c r="BG171" s="153">
        <f>IF(N171="zákl. přenesená",J171,0)</f>
        <v>0</v>
      </c>
      <c r="BH171" s="153">
        <f>IF(N171="sníž. přenesená",J171,0)</f>
        <v>0</v>
      </c>
      <c r="BI171" s="153">
        <f>IF(N171="nulová",J171,0)</f>
        <v>0</v>
      </c>
      <c r="BJ171" s="16" t="s">
        <v>86</v>
      </c>
      <c r="BK171" s="153">
        <f>ROUND(I171*H171,2)</f>
        <v>0</v>
      </c>
      <c r="BL171" s="16" t="s">
        <v>135</v>
      </c>
      <c r="BM171" s="152" t="s">
        <v>237</v>
      </c>
    </row>
    <row r="172" spans="1:65" s="2" customFormat="1" ht="22.15" customHeight="1">
      <c r="A172" s="31"/>
      <c r="B172" s="139"/>
      <c r="C172" s="140" t="s">
        <v>238</v>
      </c>
      <c r="D172" s="140" t="s">
        <v>131</v>
      </c>
      <c r="E172" s="141" t="s">
        <v>239</v>
      </c>
      <c r="F172" s="142" t="s">
        <v>240</v>
      </c>
      <c r="G172" s="143" t="s">
        <v>143</v>
      </c>
      <c r="H172" s="144">
        <v>540</v>
      </c>
      <c r="I172" s="145"/>
      <c r="J172" s="146">
        <f>ROUND(I172*H172,2)</f>
        <v>0</v>
      </c>
      <c r="K172" s="147"/>
      <c r="L172" s="32"/>
      <c r="M172" s="148" t="s">
        <v>1</v>
      </c>
      <c r="N172" s="149" t="s">
        <v>43</v>
      </c>
      <c r="O172" s="57"/>
      <c r="P172" s="150">
        <f>O172*H172</f>
        <v>0</v>
      </c>
      <c r="Q172" s="150">
        <v>0</v>
      </c>
      <c r="R172" s="150">
        <f>Q172*H172</f>
        <v>0</v>
      </c>
      <c r="S172" s="150">
        <v>0</v>
      </c>
      <c r="T172" s="151">
        <f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52" t="s">
        <v>135</v>
      </c>
      <c r="AT172" s="152" t="s">
        <v>131</v>
      </c>
      <c r="AU172" s="152" t="s">
        <v>88</v>
      </c>
      <c r="AY172" s="16" t="s">
        <v>129</v>
      </c>
      <c r="BE172" s="153">
        <f>IF(N172="základní",J172,0)</f>
        <v>0</v>
      </c>
      <c r="BF172" s="153">
        <f>IF(N172="snížená",J172,0)</f>
        <v>0</v>
      </c>
      <c r="BG172" s="153">
        <f>IF(N172="zákl. přenesená",J172,0)</f>
        <v>0</v>
      </c>
      <c r="BH172" s="153">
        <f>IF(N172="sníž. přenesená",J172,0)</f>
        <v>0</v>
      </c>
      <c r="BI172" s="153">
        <f>IF(N172="nulová",J172,0)</f>
        <v>0</v>
      </c>
      <c r="BJ172" s="16" t="s">
        <v>86</v>
      </c>
      <c r="BK172" s="153">
        <f>ROUND(I172*H172,2)</f>
        <v>0</v>
      </c>
      <c r="BL172" s="16" t="s">
        <v>135</v>
      </c>
      <c r="BM172" s="152" t="s">
        <v>241</v>
      </c>
    </row>
    <row r="173" spans="1:65" s="2" customFormat="1" ht="13.9" customHeight="1">
      <c r="A173" s="31"/>
      <c r="B173" s="139"/>
      <c r="C173" s="163" t="s">
        <v>242</v>
      </c>
      <c r="D173" s="163" t="s">
        <v>243</v>
      </c>
      <c r="E173" s="164" t="s">
        <v>244</v>
      </c>
      <c r="F173" s="165" t="s">
        <v>245</v>
      </c>
      <c r="G173" s="166" t="s">
        <v>246</v>
      </c>
      <c r="H173" s="167">
        <v>8.1</v>
      </c>
      <c r="I173" s="168"/>
      <c r="J173" s="169">
        <f>ROUND(I173*H173,2)</f>
        <v>0</v>
      </c>
      <c r="K173" s="170"/>
      <c r="L173" s="171"/>
      <c r="M173" s="172" t="s">
        <v>1</v>
      </c>
      <c r="N173" s="173" t="s">
        <v>43</v>
      </c>
      <c r="O173" s="57"/>
      <c r="P173" s="150">
        <f>O173*H173</f>
        <v>0</v>
      </c>
      <c r="Q173" s="150">
        <v>1E-3</v>
      </c>
      <c r="R173" s="150">
        <f>Q173*H173</f>
        <v>8.0999999999999996E-3</v>
      </c>
      <c r="S173" s="150">
        <v>0</v>
      </c>
      <c r="T173" s="151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52" t="s">
        <v>164</v>
      </c>
      <c r="AT173" s="152" t="s">
        <v>243</v>
      </c>
      <c r="AU173" s="152" t="s">
        <v>88</v>
      </c>
      <c r="AY173" s="16" t="s">
        <v>129</v>
      </c>
      <c r="BE173" s="153">
        <f>IF(N173="základní",J173,0)</f>
        <v>0</v>
      </c>
      <c r="BF173" s="153">
        <f>IF(N173="snížená",J173,0)</f>
        <v>0</v>
      </c>
      <c r="BG173" s="153">
        <f>IF(N173="zákl. přenesená",J173,0)</f>
        <v>0</v>
      </c>
      <c r="BH173" s="153">
        <f>IF(N173="sníž. přenesená",J173,0)</f>
        <v>0</v>
      </c>
      <c r="BI173" s="153">
        <f>IF(N173="nulová",J173,0)</f>
        <v>0</v>
      </c>
      <c r="BJ173" s="16" t="s">
        <v>86</v>
      </c>
      <c r="BK173" s="153">
        <f>ROUND(I173*H173,2)</f>
        <v>0</v>
      </c>
      <c r="BL173" s="16" t="s">
        <v>135</v>
      </c>
      <c r="BM173" s="152" t="s">
        <v>247</v>
      </c>
    </row>
    <row r="174" spans="1:65" s="13" customFormat="1" ht="11.25">
      <c r="B174" s="154"/>
      <c r="D174" s="155" t="s">
        <v>145</v>
      </c>
      <c r="F174" s="157" t="s">
        <v>248</v>
      </c>
      <c r="H174" s="158">
        <v>8.1</v>
      </c>
      <c r="I174" s="159"/>
      <c r="L174" s="154"/>
      <c r="M174" s="160"/>
      <c r="N174" s="161"/>
      <c r="O174" s="161"/>
      <c r="P174" s="161"/>
      <c r="Q174" s="161"/>
      <c r="R174" s="161"/>
      <c r="S174" s="161"/>
      <c r="T174" s="162"/>
      <c r="AT174" s="156" t="s">
        <v>145</v>
      </c>
      <c r="AU174" s="156" t="s">
        <v>88</v>
      </c>
      <c r="AV174" s="13" t="s">
        <v>88</v>
      </c>
      <c r="AW174" s="13" t="s">
        <v>3</v>
      </c>
      <c r="AX174" s="13" t="s">
        <v>86</v>
      </c>
      <c r="AY174" s="156" t="s">
        <v>129</v>
      </c>
    </row>
    <row r="175" spans="1:65" s="2" customFormat="1" ht="22.15" customHeight="1">
      <c r="A175" s="31"/>
      <c r="B175" s="139"/>
      <c r="C175" s="140" t="s">
        <v>249</v>
      </c>
      <c r="D175" s="140" t="s">
        <v>131</v>
      </c>
      <c r="E175" s="141" t="s">
        <v>250</v>
      </c>
      <c r="F175" s="142" t="s">
        <v>251</v>
      </c>
      <c r="G175" s="143" t="s">
        <v>143</v>
      </c>
      <c r="H175" s="144">
        <v>540</v>
      </c>
      <c r="I175" s="145"/>
      <c r="J175" s="146">
        <f>ROUND(I175*H175,2)</f>
        <v>0</v>
      </c>
      <c r="K175" s="147"/>
      <c r="L175" s="32"/>
      <c r="M175" s="148" t="s">
        <v>1</v>
      </c>
      <c r="N175" s="149" t="s">
        <v>43</v>
      </c>
      <c r="O175" s="57"/>
      <c r="P175" s="150">
        <f>O175*H175</f>
        <v>0</v>
      </c>
      <c r="Q175" s="150">
        <v>0</v>
      </c>
      <c r="R175" s="150">
        <f>Q175*H175</f>
        <v>0</v>
      </c>
      <c r="S175" s="150">
        <v>0</v>
      </c>
      <c r="T175" s="151">
        <f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52" t="s">
        <v>135</v>
      </c>
      <c r="AT175" s="152" t="s">
        <v>131</v>
      </c>
      <c r="AU175" s="152" t="s">
        <v>88</v>
      </c>
      <c r="AY175" s="16" t="s">
        <v>129</v>
      </c>
      <c r="BE175" s="153">
        <f>IF(N175="základní",J175,0)</f>
        <v>0</v>
      </c>
      <c r="BF175" s="153">
        <f>IF(N175="snížená",J175,0)</f>
        <v>0</v>
      </c>
      <c r="BG175" s="153">
        <f>IF(N175="zákl. přenesená",J175,0)</f>
        <v>0</v>
      </c>
      <c r="BH175" s="153">
        <f>IF(N175="sníž. přenesená",J175,0)</f>
        <v>0</v>
      </c>
      <c r="BI175" s="153">
        <f>IF(N175="nulová",J175,0)</f>
        <v>0</v>
      </c>
      <c r="BJ175" s="16" t="s">
        <v>86</v>
      </c>
      <c r="BK175" s="153">
        <f>ROUND(I175*H175,2)</f>
        <v>0</v>
      </c>
      <c r="BL175" s="16" t="s">
        <v>135</v>
      </c>
      <c r="BM175" s="152" t="s">
        <v>252</v>
      </c>
    </row>
    <row r="176" spans="1:65" s="2" customFormat="1" ht="22.15" customHeight="1">
      <c r="A176" s="31"/>
      <c r="B176" s="139"/>
      <c r="C176" s="140" t="s">
        <v>253</v>
      </c>
      <c r="D176" s="140" t="s">
        <v>131</v>
      </c>
      <c r="E176" s="141" t="s">
        <v>254</v>
      </c>
      <c r="F176" s="142" t="s">
        <v>255</v>
      </c>
      <c r="G176" s="143" t="s">
        <v>143</v>
      </c>
      <c r="H176" s="144">
        <v>888</v>
      </c>
      <c r="I176" s="145"/>
      <c r="J176" s="146">
        <f>ROUND(I176*H176,2)</f>
        <v>0</v>
      </c>
      <c r="K176" s="147"/>
      <c r="L176" s="32"/>
      <c r="M176" s="148" t="s">
        <v>1</v>
      </c>
      <c r="N176" s="149" t="s">
        <v>43</v>
      </c>
      <c r="O176" s="57"/>
      <c r="P176" s="150">
        <f>O176*H176</f>
        <v>0</v>
      </c>
      <c r="Q176" s="150">
        <v>0</v>
      </c>
      <c r="R176" s="150">
        <f>Q176*H176</f>
        <v>0</v>
      </c>
      <c r="S176" s="150">
        <v>0</v>
      </c>
      <c r="T176" s="151">
        <f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52" t="s">
        <v>135</v>
      </c>
      <c r="AT176" s="152" t="s">
        <v>131</v>
      </c>
      <c r="AU176" s="152" t="s">
        <v>88</v>
      </c>
      <c r="AY176" s="16" t="s">
        <v>129</v>
      </c>
      <c r="BE176" s="153">
        <f>IF(N176="základní",J176,0)</f>
        <v>0</v>
      </c>
      <c r="BF176" s="153">
        <f>IF(N176="snížená",J176,0)</f>
        <v>0</v>
      </c>
      <c r="BG176" s="153">
        <f>IF(N176="zákl. přenesená",J176,0)</f>
        <v>0</v>
      </c>
      <c r="BH176" s="153">
        <f>IF(N176="sníž. přenesená",J176,0)</f>
        <v>0</v>
      </c>
      <c r="BI176" s="153">
        <f>IF(N176="nulová",J176,0)</f>
        <v>0</v>
      </c>
      <c r="BJ176" s="16" t="s">
        <v>86</v>
      </c>
      <c r="BK176" s="153">
        <f>ROUND(I176*H176,2)</f>
        <v>0</v>
      </c>
      <c r="BL176" s="16" t="s">
        <v>135</v>
      </c>
      <c r="BM176" s="152" t="s">
        <v>256</v>
      </c>
    </row>
    <row r="177" spans="1:65" s="13" customFormat="1" ht="11.25">
      <c r="B177" s="154"/>
      <c r="D177" s="155" t="s">
        <v>145</v>
      </c>
      <c r="E177" s="156" t="s">
        <v>1</v>
      </c>
      <c r="F177" s="157" t="s">
        <v>257</v>
      </c>
      <c r="H177" s="158">
        <v>888</v>
      </c>
      <c r="I177" s="159"/>
      <c r="L177" s="154"/>
      <c r="M177" s="160"/>
      <c r="N177" s="161"/>
      <c r="O177" s="161"/>
      <c r="P177" s="161"/>
      <c r="Q177" s="161"/>
      <c r="R177" s="161"/>
      <c r="S177" s="161"/>
      <c r="T177" s="162"/>
      <c r="AT177" s="156" t="s">
        <v>145</v>
      </c>
      <c r="AU177" s="156" t="s">
        <v>88</v>
      </c>
      <c r="AV177" s="13" t="s">
        <v>88</v>
      </c>
      <c r="AW177" s="13" t="s">
        <v>33</v>
      </c>
      <c r="AX177" s="13" t="s">
        <v>86</v>
      </c>
      <c r="AY177" s="156" t="s">
        <v>129</v>
      </c>
    </row>
    <row r="178" spans="1:65" s="2" customFormat="1" ht="22.15" customHeight="1">
      <c r="A178" s="31"/>
      <c r="B178" s="139"/>
      <c r="C178" s="140" t="s">
        <v>258</v>
      </c>
      <c r="D178" s="140" t="s">
        <v>131</v>
      </c>
      <c r="E178" s="141" t="s">
        <v>259</v>
      </c>
      <c r="F178" s="142" t="s">
        <v>260</v>
      </c>
      <c r="G178" s="143" t="s">
        <v>134</v>
      </c>
      <c r="H178" s="144">
        <v>2</v>
      </c>
      <c r="I178" s="145"/>
      <c r="J178" s="146">
        <f>ROUND(I178*H178,2)</f>
        <v>0</v>
      </c>
      <c r="K178" s="147"/>
      <c r="L178" s="32"/>
      <c r="M178" s="148" t="s">
        <v>1</v>
      </c>
      <c r="N178" s="149" t="s">
        <v>43</v>
      </c>
      <c r="O178" s="57"/>
      <c r="P178" s="150">
        <f>O178*H178</f>
        <v>0</v>
      </c>
      <c r="Q178" s="150">
        <v>0</v>
      </c>
      <c r="R178" s="150">
        <f>Q178*H178</f>
        <v>0</v>
      </c>
      <c r="S178" s="150">
        <v>0</v>
      </c>
      <c r="T178" s="151">
        <f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52" t="s">
        <v>135</v>
      </c>
      <c r="AT178" s="152" t="s">
        <v>131</v>
      </c>
      <c r="AU178" s="152" t="s">
        <v>88</v>
      </c>
      <c r="AY178" s="16" t="s">
        <v>129</v>
      </c>
      <c r="BE178" s="153">
        <f>IF(N178="základní",J178,0)</f>
        <v>0</v>
      </c>
      <c r="BF178" s="153">
        <f>IF(N178="snížená",J178,0)</f>
        <v>0</v>
      </c>
      <c r="BG178" s="153">
        <f>IF(N178="zákl. přenesená",J178,0)</f>
        <v>0</v>
      </c>
      <c r="BH178" s="153">
        <f>IF(N178="sníž. přenesená",J178,0)</f>
        <v>0</v>
      </c>
      <c r="BI178" s="153">
        <f>IF(N178="nulová",J178,0)</f>
        <v>0</v>
      </c>
      <c r="BJ178" s="16" t="s">
        <v>86</v>
      </c>
      <c r="BK178" s="153">
        <f>ROUND(I178*H178,2)</f>
        <v>0</v>
      </c>
      <c r="BL178" s="16" t="s">
        <v>135</v>
      </c>
      <c r="BM178" s="152" t="s">
        <v>261</v>
      </c>
    </row>
    <row r="179" spans="1:65" s="2" customFormat="1" ht="13.9" customHeight="1">
      <c r="A179" s="31"/>
      <c r="B179" s="139"/>
      <c r="C179" s="163" t="s">
        <v>262</v>
      </c>
      <c r="D179" s="163" t="s">
        <v>243</v>
      </c>
      <c r="E179" s="164" t="s">
        <v>263</v>
      </c>
      <c r="F179" s="165" t="s">
        <v>264</v>
      </c>
      <c r="G179" s="166" t="s">
        <v>227</v>
      </c>
      <c r="H179" s="167">
        <v>0.8</v>
      </c>
      <c r="I179" s="168"/>
      <c r="J179" s="169">
        <f>ROUND(I179*H179,2)</f>
        <v>0</v>
      </c>
      <c r="K179" s="170"/>
      <c r="L179" s="171"/>
      <c r="M179" s="172" t="s">
        <v>1</v>
      </c>
      <c r="N179" s="173" t="s">
        <v>43</v>
      </c>
      <c r="O179" s="57"/>
      <c r="P179" s="150">
        <f>O179*H179</f>
        <v>0</v>
      </c>
      <c r="Q179" s="150">
        <v>1</v>
      </c>
      <c r="R179" s="150">
        <f>Q179*H179</f>
        <v>0.8</v>
      </c>
      <c r="S179" s="150">
        <v>0</v>
      </c>
      <c r="T179" s="151">
        <f>S179*H179</f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52" t="s">
        <v>164</v>
      </c>
      <c r="AT179" s="152" t="s">
        <v>243</v>
      </c>
      <c r="AU179" s="152" t="s">
        <v>88</v>
      </c>
      <c r="AY179" s="16" t="s">
        <v>129</v>
      </c>
      <c r="BE179" s="153">
        <f>IF(N179="základní",J179,0)</f>
        <v>0</v>
      </c>
      <c r="BF179" s="153">
        <f>IF(N179="snížená",J179,0)</f>
        <v>0</v>
      </c>
      <c r="BG179" s="153">
        <f>IF(N179="zákl. přenesená",J179,0)</f>
        <v>0</v>
      </c>
      <c r="BH179" s="153">
        <f>IF(N179="sníž. přenesená",J179,0)</f>
        <v>0</v>
      </c>
      <c r="BI179" s="153">
        <f>IF(N179="nulová",J179,0)</f>
        <v>0</v>
      </c>
      <c r="BJ179" s="16" t="s">
        <v>86</v>
      </c>
      <c r="BK179" s="153">
        <f>ROUND(I179*H179,2)</f>
        <v>0</v>
      </c>
      <c r="BL179" s="16" t="s">
        <v>135</v>
      </c>
      <c r="BM179" s="152" t="s">
        <v>265</v>
      </c>
    </row>
    <row r="180" spans="1:65" s="13" customFormat="1" ht="11.25">
      <c r="B180" s="154"/>
      <c r="D180" s="155" t="s">
        <v>145</v>
      </c>
      <c r="F180" s="157" t="s">
        <v>266</v>
      </c>
      <c r="H180" s="158">
        <v>0.8</v>
      </c>
      <c r="I180" s="159"/>
      <c r="L180" s="154"/>
      <c r="M180" s="160"/>
      <c r="N180" s="161"/>
      <c r="O180" s="161"/>
      <c r="P180" s="161"/>
      <c r="Q180" s="161"/>
      <c r="R180" s="161"/>
      <c r="S180" s="161"/>
      <c r="T180" s="162"/>
      <c r="AT180" s="156" t="s">
        <v>145</v>
      </c>
      <c r="AU180" s="156" t="s">
        <v>88</v>
      </c>
      <c r="AV180" s="13" t="s">
        <v>88</v>
      </c>
      <c r="AW180" s="13" t="s">
        <v>3</v>
      </c>
      <c r="AX180" s="13" t="s">
        <v>86</v>
      </c>
      <c r="AY180" s="156" t="s">
        <v>129</v>
      </c>
    </row>
    <row r="181" spans="1:65" s="2" customFormat="1" ht="22.15" customHeight="1">
      <c r="A181" s="31"/>
      <c r="B181" s="139"/>
      <c r="C181" s="140" t="s">
        <v>267</v>
      </c>
      <c r="D181" s="140" t="s">
        <v>131</v>
      </c>
      <c r="E181" s="141" t="s">
        <v>268</v>
      </c>
      <c r="F181" s="142" t="s">
        <v>269</v>
      </c>
      <c r="G181" s="143" t="s">
        <v>134</v>
      </c>
      <c r="H181" s="144">
        <v>2</v>
      </c>
      <c r="I181" s="145"/>
      <c r="J181" s="146">
        <f>ROUND(I181*H181,2)</f>
        <v>0</v>
      </c>
      <c r="K181" s="147"/>
      <c r="L181" s="32"/>
      <c r="M181" s="148" t="s">
        <v>1</v>
      </c>
      <c r="N181" s="149" t="s">
        <v>43</v>
      </c>
      <c r="O181" s="57"/>
      <c r="P181" s="150">
        <f>O181*H181</f>
        <v>0</v>
      </c>
      <c r="Q181" s="150">
        <v>0</v>
      </c>
      <c r="R181" s="150">
        <f>Q181*H181</f>
        <v>0</v>
      </c>
      <c r="S181" s="150">
        <v>0</v>
      </c>
      <c r="T181" s="151">
        <f>S181*H181</f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52" t="s">
        <v>135</v>
      </c>
      <c r="AT181" s="152" t="s">
        <v>131</v>
      </c>
      <c r="AU181" s="152" t="s">
        <v>88</v>
      </c>
      <c r="AY181" s="16" t="s">
        <v>129</v>
      </c>
      <c r="BE181" s="153">
        <f>IF(N181="základní",J181,0)</f>
        <v>0</v>
      </c>
      <c r="BF181" s="153">
        <f>IF(N181="snížená",J181,0)</f>
        <v>0</v>
      </c>
      <c r="BG181" s="153">
        <f>IF(N181="zákl. přenesená",J181,0)</f>
        <v>0</v>
      </c>
      <c r="BH181" s="153">
        <f>IF(N181="sníž. přenesená",J181,0)</f>
        <v>0</v>
      </c>
      <c r="BI181" s="153">
        <f>IF(N181="nulová",J181,0)</f>
        <v>0</v>
      </c>
      <c r="BJ181" s="16" t="s">
        <v>86</v>
      </c>
      <c r="BK181" s="153">
        <f>ROUND(I181*H181,2)</f>
        <v>0</v>
      </c>
      <c r="BL181" s="16" t="s">
        <v>135</v>
      </c>
      <c r="BM181" s="152" t="s">
        <v>270</v>
      </c>
    </row>
    <row r="182" spans="1:65" s="2" customFormat="1" ht="13.9" customHeight="1">
      <c r="A182" s="31"/>
      <c r="B182" s="139"/>
      <c r="C182" s="163" t="s">
        <v>271</v>
      </c>
      <c r="D182" s="163" t="s">
        <v>243</v>
      </c>
      <c r="E182" s="164" t="s">
        <v>272</v>
      </c>
      <c r="F182" s="165" t="s">
        <v>273</v>
      </c>
      <c r="G182" s="166" t="s">
        <v>134</v>
      </c>
      <c r="H182" s="167">
        <v>2</v>
      </c>
      <c r="I182" s="168"/>
      <c r="J182" s="169">
        <f>ROUND(I182*H182,2)</f>
        <v>0</v>
      </c>
      <c r="K182" s="170"/>
      <c r="L182" s="171"/>
      <c r="M182" s="172" t="s">
        <v>1</v>
      </c>
      <c r="N182" s="173" t="s">
        <v>43</v>
      </c>
      <c r="O182" s="57"/>
      <c r="P182" s="150">
        <f>O182*H182</f>
        <v>0</v>
      </c>
      <c r="Q182" s="150">
        <v>8.9999999999999993E-3</v>
      </c>
      <c r="R182" s="150">
        <f>Q182*H182</f>
        <v>1.7999999999999999E-2</v>
      </c>
      <c r="S182" s="150">
        <v>0</v>
      </c>
      <c r="T182" s="151">
        <f>S182*H182</f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52" t="s">
        <v>164</v>
      </c>
      <c r="AT182" s="152" t="s">
        <v>243</v>
      </c>
      <c r="AU182" s="152" t="s">
        <v>88</v>
      </c>
      <c r="AY182" s="16" t="s">
        <v>129</v>
      </c>
      <c r="BE182" s="153">
        <f>IF(N182="základní",J182,0)</f>
        <v>0</v>
      </c>
      <c r="BF182" s="153">
        <f>IF(N182="snížená",J182,0)</f>
        <v>0</v>
      </c>
      <c r="BG182" s="153">
        <f>IF(N182="zákl. přenesená",J182,0)</f>
        <v>0</v>
      </c>
      <c r="BH182" s="153">
        <f>IF(N182="sníž. přenesená",J182,0)</f>
        <v>0</v>
      </c>
      <c r="BI182" s="153">
        <f>IF(N182="nulová",J182,0)</f>
        <v>0</v>
      </c>
      <c r="BJ182" s="16" t="s">
        <v>86</v>
      </c>
      <c r="BK182" s="153">
        <f>ROUND(I182*H182,2)</f>
        <v>0</v>
      </c>
      <c r="BL182" s="16" t="s">
        <v>135</v>
      </c>
      <c r="BM182" s="152" t="s">
        <v>274</v>
      </c>
    </row>
    <row r="183" spans="1:65" s="2" customFormat="1" ht="13.9" customHeight="1">
      <c r="A183" s="31"/>
      <c r="B183" s="139"/>
      <c r="C183" s="140" t="s">
        <v>275</v>
      </c>
      <c r="D183" s="140" t="s">
        <v>131</v>
      </c>
      <c r="E183" s="141" t="s">
        <v>276</v>
      </c>
      <c r="F183" s="142" t="s">
        <v>277</v>
      </c>
      <c r="G183" s="143" t="s">
        <v>134</v>
      </c>
      <c r="H183" s="144">
        <v>2</v>
      </c>
      <c r="I183" s="145"/>
      <c r="J183" s="146">
        <f>ROUND(I183*H183,2)</f>
        <v>0</v>
      </c>
      <c r="K183" s="147"/>
      <c r="L183" s="32"/>
      <c r="M183" s="148" t="s">
        <v>1</v>
      </c>
      <c r="N183" s="149" t="s">
        <v>43</v>
      </c>
      <c r="O183" s="57"/>
      <c r="P183" s="150">
        <f>O183*H183</f>
        <v>0</v>
      </c>
      <c r="Q183" s="150">
        <v>6.0000000000000002E-5</v>
      </c>
      <c r="R183" s="150">
        <f>Q183*H183</f>
        <v>1.2E-4</v>
      </c>
      <c r="S183" s="150">
        <v>0</v>
      </c>
      <c r="T183" s="151">
        <f>S183*H183</f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52" t="s">
        <v>135</v>
      </c>
      <c r="AT183" s="152" t="s">
        <v>131</v>
      </c>
      <c r="AU183" s="152" t="s">
        <v>88</v>
      </c>
      <c r="AY183" s="16" t="s">
        <v>129</v>
      </c>
      <c r="BE183" s="153">
        <f>IF(N183="základní",J183,0)</f>
        <v>0</v>
      </c>
      <c r="BF183" s="153">
        <f>IF(N183="snížená",J183,0)</f>
        <v>0</v>
      </c>
      <c r="BG183" s="153">
        <f>IF(N183="zákl. přenesená",J183,0)</f>
        <v>0</v>
      </c>
      <c r="BH183" s="153">
        <f>IF(N183="sníž. přenesená",J183,0)</f>
        <v>0</v>
      </c>
      <c r="BI183" s="153">
        <f>IF(N183="nulová",J183,0)</f>
        <v>0</v>
      </c>
      <c r="BJ183" s="16" t="s">
        <v>86</v>
      </c>
      <c r="BK183" s="153">
        <f>ROUND(I183*H183,2)</f>
        <v>0</v>
      </c>
      <c r="BL183" s="16" t="s">
        <v>135</v>
      </c>
      <c r="BM183" s="152" t="s">
        <v>278</v>
      </c>
    </row>
    <row r="184" spans="1:65" s="2" customFormat="1" ht="13.9" customHeight="1">
      <c r="A184" s="31"/>
      <c r="B184" s="139"/>
      <c r="C184" s="163" t="s">
        <v>279</v>
      </c>
      <c r="D184" s="163" t="s">
        <v>243</v>
      </c>
      <c r="E184" s="164" t="s">
        <v>280</v>
      </c>
      <c r="F184" s="165" t="s">
        <v>281</v>
      </c>
      <c r="G184" s="166" t="s">
        <v>134</v>
      </c>
      <c r="H184" s="167">
        <v>6</v>
      </c>
      <c r="I184" s="168"/>
      <c r="J184" s="169">
        <f>ROUND(I184*H184,2)</f>
        <v>0</v>
      </c>
      <c r="K184" s="170"/>
      <c r="L184" s="171"/>
      <c r="M184" s="172" t="s">
        <v>1</v>
      </c>
      <c r="N184" s="173" t="s">
        <v>43</v>
      </c>
      <c r="O184" s="57"/>
      <c r="P184" s="150">
        <f>O184*H184</f>
        <v>0</v>
      </c>
      <c r="Q184" s="150">
        <v>7.0899999999999999E-3</v>
      </c>
      <c r="R184" s="150">
        <f>Q184*H184</f>
        <v>4.2540000000000001E-2</v>
      </c>
      <c r="S184" s="150">
        <v>0</v>
      </c>
      <c r="T184" s="151">
        <f>S184*H184</f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52" t="s">
        <v>164</v>
      </c>
      <c r="AT184" s="152" t="s">
        <v>243</v>
      </c>
      <c r="AU184" s="152" t="s">
        <v>88</v>
      </c>
      <c r="AY184" s="16" t="s">
        <v>129</v>
      </c>
      <c r="BE184" s="153">
        <f>IF(N184="základní",J184,0)</f>
        <v>0</v>
      </c>
      <c r="BF184" s="153">
        <f>IF(N184="snížená",J184,0)</f>
        <v>0</v>
      </c>
      <c r="BG184" s="153">
        <f>IF(N184="zákl. přenesená",J184,0)</f>
        <v>0</v>
      </c>
      <c r="BH184" s="153">
        <f>IF(N184="sníž. přenesená",J184,0)</f>
        <v>0</v>
      </c>
      <c r="BI184" s="153">
        <f>IF(N184="nulová",J184,0)</f>
        <v>0</v>
      </c>
      <c r="BJ184" s="16" t="s">
        <v>86</v>
      </c>
      <c r="BK184" s="153">
        <f>ROUND(I184*H184,2)</f>
        <v>0</v>
      </c>
      <c r="BL184" s="16" t="s">
        <v>135</v>
      </c>
      <c r="BM184" s="152" t="s">
        <v>282</v>
      </c>
    </row>
    <row r="185" spans="1:65" s="13" customFormat="1" ht="11.25">
      <c r="B185" s="154"/>
      <c r="D185" s="155" t="s">
        <v>145</v>
      </c>
      <c r="E185" s="156" t="s">
        <v>1</v>
      </c>
      <c r="F185" s="157" t="s">
        <v>283</v>
      </c>
      <c r="H185" s="158">
        <v>6</v>
      </c>
      <c r="I185" s="159"/>
      <c r="L185" s="154"/>
      <c r="M185" s="160"/>
      <c r="N185" s="161"/>
      <c r="O185" s="161"/>
      <c r="P185" s="161"/>
      <c r="Q185" s="161"/>
      <c r="R185" s="161"/>
      <c r="S185" s="161"/>
      <c r="T185" s="162"/>
      <c r="AT185" s="156" t="s">
        <v>145</v>
      </c>
      <c r="AU185" s="156" t="s">
        <v>88</v>
      </c>
      <c r="AV185" s="13" t="s">
        <v>88</v>
      </c>
      <c r="AW185" s="13" t="s">
        <v>33</v>
      </c>
      <c r="AX185" s="13" t="s">
        <v>86</v>
      </c>
      <c r="AY185" s="156" t="s">
        <v>129</v>
      </c>
    </row>
    <row r="186" spans="1:65" s="2" customFormat="1" ht="22.15" customHeight="1">
      <c r="A186" s="31"/>
      <c r="B186" s="139"/>
      <c r="C186" s="140" t="s">
        <v>284</v>
      </c>
      <c r="D186" s="140" t="s">
        <v>131</v>
      </c>
      <c r="E186" s="141" t="s">
        <v>285</v>
      </c>
      <c r="F186" s="142" t="s">
        <v>286</v>
      </c>
      <c r="G186" s="143" t="s">
        <v>134</v>
      </c>
      <c r="H186" s="144">
        <v>2</v>
      </c>
      <c r="I186" s="145"/>
      <c r="J186" s="146">
        <f>ROUND(I186*H186,2)</f>
        <v>0</v>
      </c>
      <c r="K186" s="147"/>
      <c r="L186" s="32"/>
      <c r="M186" s="148" t="s">
        <v>1</v>
      </c>
      <c r="N186" s="149" t="s">
        <v>43</v>
      </c>
      <c r="O186" s="57"/>
      <c r="P186" s="150">
        <f>O186*H186</f>
        <v>0</v>
      </c>
      <c r="Q186" s="150">
        <v>0</v>
      </c>
      <c r="R186" s="150">
        <f>Q186*H186</f>
        <v>0</v>
      </c>
      <c r="S186" s="150">
        <v>0</v>
      </c>
      <c r="T186" s="151">
        <f>S186*H186</f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52" t="s">
        <v>135</v>
      </c>
      <c r="AT186" s="152" t="s">
        <v>131</v>
      </c>
      <c r="AU186" s="152" t="s">
        <v>88</v>
      </c>
      <c r="AY186" s="16" t="s">
        <v>129</v>
      </c>
      <c r="BE186" s="153">
        <f>IF(N186="základní",J186,0)</f>
        <v>0</v>
      </c>
      <c r="BF186" s="153">
        <f>IF(N186="snížená",J186,0)</f>
        <v>0</v>
      </c>
      <c r="BG186" s="153">
        <f>IF(N186="zákl. přenesená",J186,0)</f>
        <v>0</v>
      </c>
      <c r="BH186" s="153">
        <f>IF(N186="sníž. přenesená",J186,0)</f>
        <v>0</v>
      </c>
      <c r="BI186" s="153">
        <f>IF(N186="nulová",J186,0)</f>
        <v>0</v>
      </c>
      <c r="BJ186" s="16" t="s">
        <v>86</v>
      </c>
      <c r="BK186" s="153">
        <f>ROUND(I186*H186,2)</f>
        <v>0</v>
      </c>
      <c r="BL186" s="16" t="s">
        <v>135</v>
      </c>
      <c r="BM186" s="152" t="s">
        <v>287</v>
      </c>
    </row>
    <row r="187" spans="1:65" s="2" customFormat="1" ht="13.9" customHeight="1">
      <c r="A187" s="31"/>
      <c r="B187" s="139"/>
      <c r="C187" s="163" t="s">
        <v>288</v>
      </c>
      <c r="D187" s="163" t="s">
        <v>243</v>
      </c>
      <c r="E187" s="164" t="s">
        <v>289</v>
      </c>
      <c r="F187" s="165" t="s">
        <v>290</v>
      </c>
      <c r="G187" s="166" t="s">
        <v>227</v>
      </c>
      <c r="H187" s="167">
        <v>0.4</v>
      </c>
      <c r="I187" s="168"/>
      <c r="J187" s="169">
        <f>ROUND(I187*H187,2)</f>
        <v>0</v>
      </c>
      <c r="K187" s="170"/>
      <c r="L187" s="171"/>
      <c r="M187" s="172" t="s">
        <v>1</v>
      </c>
      <c r="N187" s="173" t="s">
        <v>43</v>
      </c>
      <c r="O187" s="57"/>
      <c r="P187" s="150">
        <f>O187*H187</f>
        <v>0</v>
      </c>
      <c r="Q187" s="150">
        <v>1</v>
      </c>
      <c r="R187" s="150">
        <f>Q187*H187</f>
        <v>0.4</v>
      </c>
      <c r="S187" s="150">
        <v>0</v>
      </c>
      <c r="T187" s="151">
        <f>S187*H187</f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52" t="s">
        <v>164</v>
      </c>
      <c r="AT187" s="152" t="s">
        <v>243</v>
      </c>
      <c r="AU187" s="152" t="s">
        <v>88</v>
      </c>
      <c r="AY187" s="16" t="s">
        <v>129</v>
      </c>
      <c r="BE187" s="153">
        <f>IF(N187="základní",J187,0)</f>
        <v>0</v>
      </c>
      <c r="BF187" s="153">
        <f>IF(N187="snížená",J187,0)</f>
        <v>0</v>
      </c>
      <c r="BG187" s="153">
        <f>IF(N187="zákl. přenesená",J187,0)</f>
        <v>0</v>
      </c>
      <c r="BH187" s="153">
        <f>IF(N187="sníž. přenesená",J187,0)</f>
        <v>0</v>
      </c>
      <c r="BI187" s="153">
        <f>IF(N187="nulová",J187,0)</f>
        <v>0</v>
      </c>
      <c r="BJ187" s="16" t="s">
        <v>86</v>
      </c>
      <c r="BK187" s="153">
        <f>ROUND(I187*H187,2)</f>
        <v>0</v>
      </c>
      <c r="BL187" s="16" t="s">
        <v>135</v>
      </c>
      <c r="BM187" s="152" t="s">
        <v>291</v>
      </c>
    </row>
    <row r="188" spans="1:65" s="13" customFormat="1" ht="11.25">
      <c r="B188" s="154"/>
      <c r="D188" s="155" t="s">
        <v>145</v>
      </c>
      <c r="E188" s="156" t="s">
        <v>1</v>
      </c>
      <c r="F188" s="157" t="s">
        <v>292</v>
      </c>
      <c r="H188" s="158">
        <v>0.4</v>
      </c>
      <c r="I188" s="159"/>
      <c r="L188" s="154"/>
      <c r="M188" s="160"/>
      <c r="N188" s="161"/>
      <c r="O188" s="161"/>
      <c r="P188" s="161"/>
      <c r="Q188" s="161"/>
      <c r="R188" s="161"/>
      <c r="S188" s="161"/>
      <c r="T188" s="162"/>
      <c r="AT188" s="156" t="s">
        <v>145</v>
      </c>
      <c r="AU188" s="156" t="s">
        <v>88</v>
      </c>
      <c r="AV188" s="13" t="s">
        <v>88</v>
      </c>
      <c r="AW188" s="13" t="s">
        <v>33</v>
      </c>
      <c r="AX188" s="13" t="s">
        <v>86</v>
      </c>
      <c r="AY188" s="156" t="s">
        <v>129</v>
      </c>
    </row>
    <row r="189" spans="1:65" s="2" customFormat="1" ht="22.15" customHeight="1">
      <c r="A189" s="31"/>
      <c r="B189" s="139"/>
      <c r="C189" s="163" t="s">
        <v>293</v>
      </c>
      <c r="D189" s="163" t="s">
        <v>243</v>
      </c>
      <c r="E189" s="164" t="s">
        <v>294</v>
      </c>
      <c r="F189" s="165" t="s">
        <v>295</v>
      </c>
      <c r="G189" s="166" t="s">
        <v>180</v>
      </c>
      <c r="H189" s="167">
        <v>8.1199999999999992</v>
      </c>
      <c r="I189" s="168"/>
      <c r="J189" s="169">
        <f>ROUND(I189*H189,2)</f>
        <v>0</v>
      </c>
      <c r="K189" s="170"/>
      <c r="L189" s="171"/>
      <c r="M189" s="172" t="s">
        <v>1</v>
      </c>
      <c r="N189" s="173" t="s">
        <v>43</v>
      </c>
      <c r="O189" s="57"/>
      <c r="P189" s="150">
        <f>O189*H189</f>
        <v>0</v>
      </c>
      <c r="Q189" s="150">
        <v>1.6000000000000001E-4</v>
      </c>
      <c r="R189" s="150">
        <f>Q189*H189</f>
        <v>1.2991999999999999E-3</v>
      </c>
      <c r="S189" s="150">
        <v>0</v>
      </c>
      <c r="T189" s="151">
        <f>S189*H189</f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52" t="s">
        <v>164</v>
      </c>
      <c r="AT189" s="152" t="s">
        <v>243</v>
      </c>
      <c r="AU189" s="152" t="s">
        <v>88</v>
      </c>
      <c r="AY189" s="16" t="s">
        <v>129</v>
      </c>
      <c r="BE189" s="153">
        <f>IF(N189="základní",J189,0)</f>
        <v>0</v>
      </c>
      <c r="BF189" s="153">
        <f>IF(N189="snížená",J189,0)</f>
        <v>0</v>
      </c>
      <c r="BG189" s="153">
        <f>IF(N189="zákl. přenesená",J189,0)</f>
        <v>0</v>
      </c>
      <c r="BH189" s="153">
        <f>IF(N189="sníž. přenesená",J189,0)</f>
        <v>0</v>
      </c>
      <c r="BI189" s="153">
        <f>IF(N189="nulová",J189,0)</f>
        <v>0</v>
      </c>
      <c r="BJ189" s="16" t="s">
        <v>86</v>
      </c>
      <c r="BK189" s="153">
        <f>ROUND(I189*H189,2)</f>
        <v>0</v>
      </c>
      <c r="BL189" s="16" t="s">
        <v>135</v>
      </c>
      <c r="BM189" s="152" t="s">
        <v>296</v>
      </c>
    </row>
    <row r="190" spans="1:65" s="13" customFormat="1" ht="11.25">
      <c r="B190" s="154"/>
      <c r="D190" s="155" t="s">
        <v>145</v>
      </c>
      <c r="E190" s="156" t="s">
        <v>1</v>
      </c>
      <c r="F190" s="157" t="s">
        <v>297</v>
      </c>
      <c r="H190" s="158">
        <v>8</v>
      </c>
      <c r="I190" s="159"/>
      <c r="L190" s="154"/>
      <c r="M190" s="160"/>
      <c r="N190" s="161"/>
      <c r="O190" s="161"/>
      <c r="P190" s="161"/>
      <c r="Q190" s="161"/>
      <c r="R190" s="161"/>
      <c r="S190" s="161"/>
      <c r="T190" s="162"/>
      <c r="AT190" s="156" t="s">
        <v>145</v>
      </c>
      <c r="AU190" s="156" t="s">
        <v>88</v>
      </c>
      <c r="AV190" s="13" t="s">
        <v>88</v>
      </c>
      <c r="AW190" s="13" t="s">
        <v>33</v>
      </c>
      <c r="AX190" s="13" t="s">
        <v>86</v>
      </c>
      <c r="AY190" s="156" t="s">
        <v>129</v>
      </c>
    </row>
    <row r="191" spans="1:65" s="13" customFormat="1" ht="11.25">
      <c r="B191" s="154"/>
      <c r="D191" s="155" t="s">
        <v>145</v>
      </c>
      <c r="F191" s="157" t="s">
        <v>298</v>
      </c>
      <c r="H191" s="158">
        <v>8.1199999999999992</v>
      </c>
      <c r="I191" s="159"/>
      <c r="L191" s="154"/>
      <c r="M191" s="160"/>
      <c r="N191" s="161"/>
      <c r="O191" s="161"/>
      <c r="P191" s="161"/>
      <c r="Q191" s="161"/>
      <c r="R191" s="161"/>
      <c r="S191" s="161"/>
      <c r="T191" s="162"/>
      <c r="AT191" s="156" t="s">
        <v>145</v>
      </c>
      <c r="AU191" s="156" t="s">
        <v>88</v>
      </c>
      <c r="AV191" s="13" t="s">
        <v>88</v>
      </c>
      <c r="AW191" s="13" t="s">
        <v>3</v>
      </c>
      <c r="AX191" s="13" t="s">
        <v>86</v>
      </c>
      <c r="AY191" s="156" t="s">
        <v>129</v>
      </c>
    </row>
    <row r="192" spans="1:65" s="2" customFormat="1" ht="22.15" customHeight="1">
      <c r="A192" s="31"/>
      <c r="B192" s="139"/>
      <c r="C192" s="140" t="s">
        <v>299</v>
      </c>
      <c r="D192" s="140" t="s">
        <v>131</v>
      </c>
      <c r="E192" s="141" t="s">
        <v>300</v>
      </c>
      <c r="F192" s="142" t="s">
        <v>301</v>
      </c>
      <c r="G192" s="143" t="s">
        <v>134</v>
      </c>
      <c r="H192" s="144">
        <v>2</v>
      </c>
      <c r="I192" s="145"/>
      <c r="J192" s="146">
        <f>ROUND(I192*H192,2)</f>
        <v>0</v>
      </c>
      <c r="K192" s="147"/>
      <c r="L192" s="32"/>
      <c r="M192" s="148" t="s">
        <v>1</v>
      </c>
      <c r="N192" s="149" t="s">
        <v>43</v>
      </c>
      <c r="O192" s="57"/>
      <c r="P192" s="150">
        <f>O192*H192</f>
        <v>0</v>
      </c>
      <c r="Q192" s="150">
        <v>0</v>
      </c>
      <c r="R192" s="150">
        <f>Q192*H192</f>
        <v>0</v>
      </c>
      <c r="S192" s="150">
        <v>0</v>
      </c>
      <c r="T192" s="151">
        <f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52" t="s">
        <v>135</v>
      </c>
      <c r="AT192" s="152" t="s">
        <v>131</v>
      </c>
      <c r="AU192" s="152" t="s">
        <v>88</v>
      </c>
      <c r="AY192" s="16" t="s">
        <v>129</v>
      </c>
      <c r="BE192" s="153">
        <f>IF(N192="základní",J192,0)</f>
        <v>0</v>
      </c>
      <c r="BF192" s="153">
        <f>IF(N192="snížená",J192,0)</f>
        <v>0</v>
      </c>
      <c r="BG192" s="153">
        <f>IF(N192="zákl. přenesená",J192,0)</f>
        <v>0</v>
      </c>
      <c r="BH192" s="153">
        <f>IF(N192="sníž. přenesená",J192,0)</f>
        <v>0</v>
      </c>
      <c r="BI192" s="153">
        <f>IF(N192="nulová",J192,0)</f>
        <v>0</v>
      </c>
      <c r="BJ192" s="16" t="s">
        <v>86</v>
      </c>
      <c r="BK192" s="153">
        <f>ROUND(I192*H192,2)</f>
        <v>0</v>
      </c>
      <c r="BL192" s="16" t="s">
        <v>135</v>
      </c>
      <c r="BM192" s="152" t="s">
        <v>302</v>
      </c>
    </row>
    <row r="193" spans="1:65" s="2" customFormat="1" ht="22.15" customHeight="1">
      <c r="A193" s="31"/>
      <c r="B193" s="139"/>
      <c r="C193" s="140" t="s">
        <v>303</v>
      </c>
      <c r="D193" s="140" t="s">
        <v>131</v>
      </c>
      <c r="E193" s="141" t="s">
        <v>304</v>
      </c>
      <c r="F193" s="142" t="s">
        <v>305</v>
      </c>
      <c r="G193" s="143" t="s">
        <v>143</v>
      </c>
      <c r="H193" s="144">
        <v>540</v>
      </c>
      <c r="I193" s="145"/>
      <c r="J193" s="146">
        <f>ROUND(I193*H193,2)</f>
        <v>0</v>
      </c>
      <c r="K193" s="147"/>
      <c r="L193" s="32"/>
      <c r="M193" s="148" t="s">
        <v>1</v>
      </c>
      <c r="N193" s="149" t="s">
        <v>43</v>
      </c>
      <c r="O193" s="57"/>
      <c r="P193" s="150">
        <f>O193*H193</f>
        <v>0</v>
      </c>
      <c r="Q193" s="150">
        <v>0</v>
      </c>
      <c r="R193" s="150">
        <f>Q193*H193</f>
        <v>0</v>
      </c>
      <c r="S193" s="150">
        <v>0</v>
      </c>
      <c r="T193" s="151">
        <f>S193*H193</f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52" t="s">
        <v>135</v>
      </c>
      <c r="AT193" s="152" t="s">
        <v>131</v>
      </c>
      <c r="AU193" s="152" t="s">
        <v>88</v>
      </c>
      <c r="AY193" s="16" t="s">
        <v>129</v>
      </c>
      <c r="BE193" s="153">
        <f>IF(N193="základní",J193,0)</f>
        <v>0</v>
      </c>
      <c r="BF193" s="153">
        <f>IF(N193="snížená",J193,0)</f>
        <v>0</v>
      </c>
      <c r="BG193" s="153">
        <f>IF(N193="zákl. přenesená",J193,0)</f>
        <v>0</v>
      </c>
      <c r="BH193" s="153">
        <f>IF(N193="sníž. přenesená",J193,0)</f>
        <v>0</v>
      </c>
      <c r="BI193" s="153">
        <f>IF(N193="nulová",J193,0)</f>
        <v>0</v>
      </c>
      <c r="BJ193" s="16" t="s">
        <v>86</v>
      </c>
      <c r="BK193" s="153">
        <f>ROUND(I193*H193,2)</f>
        <v>0</v>
      </c>
      <c r="BL193" s="16" t="s">
        <v>135</v>
      </c>
      <c r="BM193" s="152" t="s">
        <v>306</v>
      </c>
    </row>
    <row r="194" spans="1:65" s="2" customFormat="1" ht="13.9" customHeight="1">
      <c r="A194" s="31"/>
      <c r="B194" s="139"/>
      <c r="C194" s="140" t="s">
        <v>307</v>
      </c>
      <c r="D194" s="140" t="s">
        <v>131</v>
      </c>
      <c r="E194" s="141" t="s">
        <v>308</v>
      </c>
      <c r="F194" s="142" t="s">
        <v>309</v>
      </c>
      <c r="G194" s="143" t="s">
        <v>143</v>
      </c>
      <c r="H194" s="144">
        <v>1.57</v>
      </c>
      <c r="I194" s="145"/>
      <c r="J194" s="146">
        <f>ROUND(I194*H194,2)</f>
        <v>0</v>
      </c>
      <c r="K194" s="147"/>
      <c r="L194" s="32"/>
      <c r="M194" s="148" t="s">
        <v>1</v>
      </c>
      <c r="N194" s="149" t="s">
        <v>43</v>
      </c>
      <c r="O194" s="57"/>
      <c r="P194" s="150">
        <f>O194*H194</f>
        <v>0</v>
      </c>
      <c r="Q194" s="150">
        <v>0</v>
      </c>
      <c r="R194" s="150">
        <f>Q194*H194</f>
        <v>0</v>
      </c>
      <c r="S194" s="150">
        <v>0</v>
      </c>
      <c r="T194" s="151">
        <f>S194*H194</f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52" t="s">
        <v>135</v>
      </c>
      <c r="AT194" s="152" t="s">
        <v>131</v>
      </c>
      <c r="AU194" s="152" t="s">
        <v>88</v>
      </c>
      <c r="AY194" s="16" t="s">
        <v>129</v>
      </c>
      <c r="BE194" s="153">
        <f>IF(N194="základní",J194,0)</f>
        <v>0</v>
      </c>
      <c r="BF194" s="153">
        <f>IF(N194="snížená",J194,0)</f>
        <v>0</v>
      </c>
      <c r="BG194" s="153">
        <f>IF(N194="zákl. přenesená",J194,0)</f>
        <v>0</v>
      </c>
      <c r="BH194" s="153">
        <f>IF(N194="sníž. přenesená",J194,0)</f>
        <v>0</v>
      </c>
      <c r="BI194" s="153">
        <f>IF(N194="nulová",J194,0)</f>
        <v>0</v>
      </c>
      <c r="BJ194" s="16" t="s">
        <v>86</v>
      </c>
      <c r="BK194" s="153">
        <f>ROUND(I194*H194,2)</f>
        <v>0</v>
      </c>
      <c r="BL194" s="16" t="s">
        <v>135</v>
      </c>
      <c r="BM194" s="152" t="s">
        <v>310</v>
      </c>
    </row>
    <row r="195" spans="1:65" s="13" customFormat="1" ht="11.25">
      <c r="B195" s="154"/>
      <c r="D195" s="155" t="s">
        <v>145</v>
      </c>
      <c r="E195" s="156" t="s">
        <v>1</v>
      </c>
      <c r="F195" s="157" t="s">
        <v>311</v>
      </c>
      <c r="H195" s="158">
        <v>1.57</v>
      </c>
      <c r="I195" s="159"/>
      <c r="L195" s="154"/>
      <c r="M195" s="160"/>
      <c r="N195" s="161"/>
      <c r="O195" s="161"/>
      <c r="P195" s="161"/>
      <c r="Q195" s="161"/>
      <c r="R195" s="161"/>
      <c r="S195" s="161"/>
      <c r="T195" s="162"/>
      <c r="AT195" s="156" t="s">
        <v>145</v>
      </c>
      <c r="AU195" s="156" t="s">
        <v>88</v>
      </c>
      <c r="AV195" s="13" t="s">
        <v>88</v>
      </c>
      <c r="AW195" s="13" t="s">
        <v>33</v>
      </c>
      <c r="AX195" s="13" t="s">
        <v>86</v>
      </c>
      <c r="AY195" s="156" t="s">
        <v>129</v>
      </c>
    </row>
    <row r="196" spans="1:65" s="2" customFormat="1" ht="13.9" customHeight="1">
      <c r="A196" s="31"/>
      <c r="B196" s="139"/>
      <c r="C196" s="163" t="s">
        <v>312</v>
      </c>
      <c r="D196" s="163" t="s">
        <v>243</v>
      </c>
      <c r="E196" s="164" t="s">
        <v>313</v>
      </c>
      <c r="F196" s="165" t="s">
        <v>314</v>
      </c>
      <c r="G196" s="166" t="s">
        <v>143</v>
      </c>
      <c r="H196" s="167">
        <v>1.601</v>
      </c>
      <c r="I196" s="168"/>
      <c r="J196" s="169">
        <f>ROUND(I196*H196,2)</f>
        <v>0</v>
      </c>
      <c r="K196" s="170"/>
      <c r="L196" s="171"/>
      <c r="M196" s="172" t="s">
        <v>1</v>
      </c>
      <c r="N196" s="173" t="s">
        <v>43</v>
      </c>
      <c r="O196" s="57"/>
      <c r="P196" s="150">
        <f>O196*H196</f>
        <v>0</v>
      </c>
      <c r="Q196" s="150">
        <v>2.9999999999999997E-4</v>
      </c>
      <c r="R196" s="150">
        <f>Q196*H196</f>
        <v>4.8029999999999997E-4</v>
      </c>
      <c r="S196" s="150">
        <v>0</v>
      </c>
      <c r="T196" s="151">
        <f>S196*H196</f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52" t="s">
        <v>164</v>
      </c>
      <c r="AT196" s="152" t="s">
        <v>243</v>
      </c>
      <c r="AU196" s="152" t="s">
        <v>88</v>
      </c>
      <c r="AY196" s="16" t="s">
        <v>129</v>
      </c>
      <c r="BE196" s="153">
        <f>IF(N196="základní",J196,0)</f>
        <v>0</v>
      </c>
      <c r="BF196" s="153">
        <f>IF(N196="snížená",J196,0)</f>
        <v>0</v>
      </c>
      <c r="BG196" s="153">
        <f>IF(N196="zákl. přenesená",J196,0)</f>
        <v>0</v>
      </c>
      <c r="BH196" s="153">
        <f>IF(N196="sníž. přenesená",J196,0)</f>
        <v>0</v>
      </c>
      <c r="BI196" s="153">
        <f>IF(N196="nulová",J196,0)</f>
        <v>0</v>
      </c>
      <c r="BJ196" s="16" t="s">
        <v>86</v>
      </c>
      <c r="BK196" s="153">
        <f>ROUND(I196*H196,2)</f>
        <v>0</v>
      </c>
      <c r="BL196" s="16" t="s">
        <v>135</v>
      </c>
      <c r="BM196" s="152" t="s">
        <v>315</v>
      </c>
    </row>
    <row r="197" spans="1:65" s="13" customFormat="1" ht="11.25">
      <c r="B197" s="154"/>
      <c r="D197" s="155" t="s">
        <v>145</v>
      </c>
      <c r="F197" s="157" t="s">
        <v>316</v>
      </c>
      <c r="H197" s="158">
        <v>1.601</v>
      </c>
      <c r="I197" s="159"/>
      <c r="L197" s="154"/>
      <c r="M197" s="160"/>
      <c r="N197" s="161"/>
      <c r="O197" s="161"/>
      <c r="P197" s="161"/>
      <c r="Q197" s="161"/>
      <c r="R197" s="161"/>
      <c r="S197" s="161"/>
      <c r="T197" s="162"/>
      <c r="AT197" s="156" t="s">
        <v>145</v>
      </c>
      <c r="AU197" s="156" t="s">
        <v>88</v>
      </c>
      <c r="AV197" s="13" t="s">
        <v>88</v>
      </c>
      <c r="AW197" s="13" t="s">
        <v>3</v>
      </c>
      <c r="AX197" s="13" t="s">
        <v>86</v>
      </c>
      <c r="AY197" s="156" t="s">
        <v>129</v>
      </c>
    </row>
    <row r="198" spans="1:65" s="2" customFormat="1" ht="13.9" customHeight="1">
      <c r="A198" s="31"/>
      <c r="B198" s="139"/>
      <c r="C198" s="140" t="s">
        <v>317</v>
      </c>
      <c r="D198" s="140" t="s">
        <v>131</v>
      </c>
      <c r="E198" s="141" t="s">
        <v>318</v>
      </c>
      <c r="F198" s="142" t="s">
        <v>319</v>
      </c>
      <c r="G198" s="143" t="s">
        <v>143</v>
      </c>
      <c r="H198" s="144">
        <v>540</v>
      </c>
      <c r="I198" s="145"/>
      <c r="J198" s="146">
        <f>ROUND(I198*H198,2)</f>
        <v>0</v>
      </c>
      <c r="K198" s="147"/>
      <c r="L198" s="32"/>
      <c r="M198" s="148" t="s">
        <v>1</v>
      </c>
      <c r="N198" s="149" t="s">
        <v>43</v>
      </c>
      <c r="O198" s="57"/>
      <c r="P198" s="150">
        <f>O198*H198</f>
        <v>0</v>
      </c>
      <c r="Q198" s="150">
        <v>0</v>
      </c>
      <c r="R198" s="150">
        <f>Q198*H198</f>
        <v>0</v>
      </c>
      <c r="S198" s="150">
        <v>0</v>
      </c>
      <c r="T198" s="151">
        <f>S198*H198</f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52" t="s">
        <v>135</v>
      </c>
      <c r="AT198" s="152" t="s">
        <v>131</v>
      </c>
      <c r="AU198" s="152" t="s">
        <v>88</v>
      </c>
      <c r="AY198" s="16" t="s">
        <v>129</v>
      </c>
      <c r="BE198" s="153">
        <f>IF(N198="základní",J198,0)</f>
        <v>0</v>
      </c>
      <c r="BF198" s="153">
        <f>IF(N198="snížená",J198,0)</f>
        <v>0</v>
      </c>
      <c r="BG198" s="153">
        <f>IF(N198="zákl. přenesená",J198,0)</f>
        <v>0</v>
      </c>
      <c r="BH198" s="153">
        <f>IF(N198="sníž. přenesená",J198,0)</f>
        <v>0</v>
      </c>
      <c r="BI198" s="153">
        <f>IF(N198="nulová",J198,0)</f>
        <v>0</v>
      </c>
      <c r="BJ198" s="16" t="s">
        <v>86</v>
      </c>
      <c r="BK198" s="153">
        <f>ROUND(I198*H198,2)</f>
        <v>0</v>
      </c>
      <c r="BL198" s="16" t="s">
        <v>135</v>
      </c>
      <c r="BM198" s="152" t="s">
        <v>320</v>
      </c>
    </row>
    <row r="199" spans="1:65" s="2" customFormat="1" ht="13.9" customHeight="1">
      <c r="A199" s="31"/>
      <c r="B199" s="139"/>
      <c r="C199" s="140" t="s">
        <v>321</v>
      </c>
      <c r="D199" s="140" t="s">
        <v>131</v>
      </c>
      <c r="E199" s="141" t="s">
        <v>322</v>
      </c>
      <c r="F199" s="142" t="s">
        <v>323</v>
      </c>
      <c r="G199" s="143" t="s">
        <v>193</v>
      </c>
      <c r="H199" s="144">
        <v>0.23599999999999999</v>
      </c>
      <c r="I199" s="145"/>
      <c r="J199" s="146">
        <f>ROUND(I199*H199,2)</f>
        <v>0</v>
      </c>
      <c r="K199" s="147"/>
      <c r="L199" s="32"/>
      <c r="M199" s="148" t="s">
        <v>1</v>
      </c>
      <c r="N199" s="149" t="s">
        <v>43</v>
      </c>
      <c r="O199" s="57"/>
      <c r="P199" s="150">
        <f>O199*H199</f>
        <v>0</v>
      </c>
      <c r="Q199" s="150">
        <v>0</v>
      </c>
      <c r="R199" s="150">
        <f>Q199*H199</f>
        <v>0</v>
      </c>
      <c r="S199" s="150">
        <v>0</v>
      </c>
      <c r="T199" s="151">
        <f>S199*H199</f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52" t="s">
        <v>135</v>
      </c>
      <c r="AT199" s="152" t="s">
        <v>131</v>
      </c>
      <c r="AU199" s="152" t="s">
        <v>88</v>
      </c>
      <c r="AY199" s="16" t="s">
        <v>129</v>
      </c>
      <c r="BE199" s="153">
        <f>IF(N199="základní",J199,0)</f>
        <v>0</v>
      </c>
      <c r="BF199" s="153">
        <f>IF(N199="snížená",J199,0)</f>
        <v>0</v>
      </c>
      <c r="BG199" s="153">
        <f>IF(N199="zákl. přenesená",J199,0)</f>
        <v>0</v>
      </c>
      <c r="BH199" s="153">
        <f>IF(N199="sníž. přenesená",J199,0)</f>
        <v>0</v>
      </c>
      <c r="BI199" s="153">
        <f>IF(N199="nulová",J199,0)</f>
        <v>0</v>
      </c>
      <c r="BJ199" s="16" t="s">
        <v>86</v>
      </c>
      <c r="BK199" s="153">
        <f>ROUND(I199*H199,2)</f>
        <v>0</v>
      </c>
      <c r="BL199" s="16" t="s">
        <v>135</v>
      </c>
      <c r="BM199" s="152" t="s">
        <v>324</v>
      </c>
    </row>
    <row r="200" spans="1:65" s="13" customFormat="1" ht="11.25">
      <c r="B200" s="154"/>
      <c r="D200" s="155" t="s">
        <v>145</v>
      </c>
      <c r="E200" s="156" t="s">
        <v>1</v>
      </c>
      <c r="F200" s="157" t="s">
        <v>325</v>
      </c>
      <c r="H200" s="158">
        <v>0.23599999999999999</v>
      </c>
      <c r="I200" s="159"/>
      <c r="L200" s="154"/>
      <c r="M200" s="160"/>
      <c r="N200" s="161"/>
      <c r="O200" s="161"/>
      <c r="P200" s="161"/>
      <c r="Q200" s="161"/>
      <c r="R200" s="161"/>
      <c r="S200" s="161"/>
      <c r="T200" s="162"/>
      <c r="AT200" s="156" t="s">
        <v>145</v>
      </c>
      <c r="AU200" s="156" t="s">
        <v>88</v>
      </c>
      <c r="AV200" s="13" t="s">
        <v>88</v>
      </c>
      <c r="AW200" s="13" t="s">
        <v>33</v>
      </c>
      <c r="AX200" s="13" t="s">
        <v>86</v>
      </c>
      <c r="AY200" s="156" t="s">
        <v>129</v>
      </c>
    </row>
    <row r="201" spans="1:65" s="2" customFormat="1" ht="13.9" customHeight="1">
      <c r="A201" s="31"/>
      <c r="B201" s="139"/>
      <c r="C201" s="140" t="s">
        <v>326</v>
      </c>
      <c r="D201" s="140" t="s">
        <v>131</v>
      </c>
      <c r="E201" s="141" t="s">
        <v>327</v>
      </c>
      <c r="F201" s="142" t="s">
        <v>328</v>
      </c>
      <c r="G201" s="143" t="s">
        <v>193</v>
      </c>
      <c r="H201" s="144">
        <v>54</v>
      </c>
      <c r="I201" s="145"/>
      <c r="J201" s="146">
        <f>ROUND(I201*H201,2)</f>
        <v>0</v>
      </c>
      <c r="K201" s="147"/>
      <c r="L201" s="32"/>
      <c r="M201" s="148" t="s">
        <v>1</v>
      </c>
      <c r="N201" s="149" t="s">
        <v>43</v>
      </c>
      <c r="O201" s="57"/>
      <c r="P201" s="150">
        <f>O201*H201</f>
        <v>0</v>
      </c>
      <c r="Q201" s="150">
        <v>0</v>
      </c>
      <c r="R201" s="150">
        <f>Q201*H201</f>
        <v>0</v>
      </c>
      <c r="S201" s="150">
        <v>0</v>
      </c>
      <c r="T201" s="151">
        <f>S201*H201</f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52" t="s">
        <v>135</v>
      </c>
      <c r="AT201" s="152" t="s">
        <v>131</v>
      </c>
      <c r="AU201" s="152" t="s">
        <v>88</v>
      </c>
      <c r="AY201" s="16" t="s">
        <v>129</v>
      </c>
      <c r="BE201" s="153">
        <f>IF(N201="základní",J201,0)</f>
        <v>0</v>
      </c>
      <c r="BF201" s="153">
        <f>IF(N201="snížená",J201,0)</f>
        <v>0</v>
      </c>
      <c r="BG201" s="153">
        <f>IF(N201="zákl. přenesená",J201,0)</f>
        <v>0</v>
      </c>
      <c r="BH201" s="153">
        <f>IF(N201="sníž. přenesená",J201,0)</f>
        <v>0</v>
      </c>
      <c r="BI201" s="153">
        <f>IF(N201="nulová",J201,0)</f>
        <v>0</v>
      </c>
      <c r="BJ201" s="16" t="s">
        <v>86</v>
      </c>
      <c r="BK201" s="153">
        <f>ROUND(I201*H201,2)</f>
        <v>0</v>
      </c>
      <c r="BL201" s="16" t="s">
        <v>135</v>
      </c>
      <c r="BM201" s="152" t="s">
        <v>329</v>
      </c>
    </row>
    <row r="202" spans="1:65" s="13" customFormat="1" ht="11.25">
      <c r="B202" s="154"/>
      <c r="D202" s="155" t="s">
        <v>145</v>
      </c>
      <c r="F202" s="157" t="s">
        <v>330</v>
      </c>
      <c r="H202" s="158">
        <v>54</v>
      </c>
      <c r="I202" s="159"/>
      <c r="L202" s="154"/>
      <c r="M202" s="160"/>
      <c r="N202" s="161"/>
      <c r="O202" s="161"/>
      <c r="P202" s="161"/>
      <c r="Q202" s="161"/>
      <c r="R202" s="161"/>
      <c r="S202" s="161"/>
      <c r="T202" s="162"/>
      <c r="AT202" s="156" t="s">
        <v>145</v>
      </c>
      <c r="AU202" s="156" t="s">
        <v>88</v>
      </c>
      <c r="AV202" s="13" t="s">
        <v>88</v>
      </c>
      <c r="AW202" s="13" t="s">
        <v>3</v>
      </c>
      <c r="AX202" s="13" t="s">
        <v>86</v>
      </c>
      <c r="AY202" s="156" t="s">
        <v>129</v>
      </c>
    </row>
    <row r="203" spans="1:65" s="2" customFormat="1" ht="13.9" customHeight="1">
      <c r="A203" s="31"/>
      <c r="B203" s="139"/>
      <c r="C203" s="140" t="s">
        <v>331</v>
      </c>
      <c r="D203" s="140" t="s">
        <v>131</v>
      </c>
      <c r="E203" s="141" t="s">
        <v>332</v>
      </c>
      <c r="F203" s="142" t="s">
        <v>333</v>
      </c>
      <c r="G203" s="143" t="s">
        <v>193</v>
      </c>
      <c r="H203" s="144">
        <v>0.23599999999999999</v>
      </c>
      <c r="I203" s="145"/>
      <c r="J203" s="146">
        <f>ROUND(I203*H203,2)</f>
        <v>0</v>
      </c>
      <c r="K203" s="147"/>
      <c r="L203" s="32"/>
      <c r="M203" s="148" t="s">
        <v>1</v>
      </c>
      <c r="N203" s="149" t="s">
        <v>43</v>
      </c>
      <c r="O203" s="57"/>
      <c r="P203" s="150">
        <f>O203*H203</f>
        <v>0</v>
      </c>
      <c r="Q203" s="150">
        <v>0</v>
      </c>
      <c r="R203" s="150">
        <f>Q203*H203</f>
        <v>0</v>
      </c>
      <c r="S203" s="150">
        <v>0</v>
      </c>
      <c r="T203" s="151">
        <f>S203*H203</f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152" t="s">
        <v>135</v>
      </c>
      <c r="AT203" s="152" t="s">
        <v>131</v>
      </c>
      <c r="AU203" s="152" t="s">
        <v>88</v>
      </c>
      <c r="AY203" s="16" t="s">
        <v>129</v>
      </c>
      <c r="BE203" s="153">
        <f>IF(N203="základní",J203,0)</f>
        <v>0</v>
      </c>
      <c r="BF203" s="153">
        <f>IF(N203="snížená",J203,0)</f>
        <v>0</v>
      </c>
      <c r="BG203" s="153">
        <f>IF(N203="zákl. přenesená",J203,0)</f>
        <v>0</v>
      </c>
      <c r="BH203" s="153">
        <f>IF(N203="sníž. přenesená",J203,0)</f>
        <v>0</v>
      </c>
      <c r="BI203" s="153">
        <f>IF(N203="nulová",J203,0)</f>
        <v>0</v>
      </c>
      <c r="BJ203" s="16" t="s">
        <v>86</v>
      </c>
      <c r="BK203" s="153">
        <f>ROUND(I203*H203,2)</f>
        <v>0</v>
      </c>
      <c r="BL203" s="16" t="s">
        <v>135</v>
      </c>
      <c r="BM203" s="152" t="s">
        <v>334</v>
      </c>
    </row>
    <row r="204" spans="1:65" s="12" customFormat="1" ht="22.9" customHeight="1">
      <c r="B204" s="126"/>
      <c r="D204" s="127" t="s">
        <v>77</v>
      </c>
      <c r="E204" s="137" t="s">
        <v>88</v>
      </c>
      <c r="F204" s="137" t="s">
        <v>335</v>
      </c>
      <c r="I204" s="129"/>
      <c r="J204" s="138">
        <f>BK204</f>
        <v>0</v>
      </c>
      <c r="L204" s="126"/>
      <c r="M204" s="131"/>
      <c r="N204" s="132"/>
      <c r="O204" s="132"/>
      <c r="P204" s="133">
        <f>SUM(P205:P206)</f>
        <v>0</v>
      </c>
      <c r="Q204" s="132"/>
      <c r="R204" s="133">
        <f>SUM(R205:R206)</f>
        <v>3.1588759999999994</v>
      </c>
      <c r="S204" s="132"/>
      <c r="T204" s="134">
        <f>SUM(T205:T206)</f>
        <v>0</v>
      </c>
      <c r="AR204" s="127" t="s">
        <v>86</v>
      </c>
      <c r="AT204" s="135" t="s">
        <v>77</v>
      </c>
      <c r="AU204" s="135" t="s">
        <v>86</v>
      </c>
      <c r="AY204" s="127" t="s">
        <v>129</v>
      </c>
      <c r="BK204" s="136">
        <f>SUM(BK205:BK206)</f>
        <v>0</v>
      </c>
    </row>
    <row r="205" spans="1:65" s="2" customFormat="1" ht="13.9" customHeight="1">
      <c r="A205" s="31"/>
      <c r="B205" s="139"/>
      <c r="C205" s="140" t="s">
        <v>336</v>
      </c>
      <c r="D205" s="140" t="s">
        <v>131</v>
      </c>
      <c r="E205" s="141" t="s">
        <v>337</v>
      </c>
      <c r="F205" s="142" t="s">
        <v>338</v>
      </c>
      <c r="G205" s="143" t="s">
        <v>193</v>
      </c>
      <c r="H205" s="144">
        <v>1.4</v>
      </c>
      <c r="I205" s="145"/>
      <c r="J205" s="146">
        <f>ROUND(I205*H205,2)</f>
        <v>0</v>
      </c>
      <c r="K205" s="147"/>
      <c r="L205" s="32"/>
      <c r="M205" s="148" t="s">
        <v>1</v>
      </c>
      <c r="N205" s="149" t="s">
        <v>43</v>
      </c>
      <c r="O205" s="57"/>
      <c r="P205" s="150">
        <f>O205*H205</f>
        <v>0</v>
      </c>
      <c r="Q205" s="150">
        <v>2.2563399999999998</v>
      </c>
      <c r="R205" s="150">
        <f>Q205*H205</f>
        <v>3.1588759999999994</v>
      </c>
      <c r="S205" s="150">
        <v>0</v>
      </c>
      <c r="T205" s="151">
        <f>S205*H205</f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52" t="s">
        <v>135</v>
      </c>
      <c r="AT205" s="152" t="s">
        <v>131</v>
      </c>
      <c r="AU205" s="152" t="s">
        <v>88</v>
      </c>
      <c r="AY205" s="16" t="s">
        <v>129</v>
      </c>
      <c r="BE205" s="153">
        <f>IF(N205="základní",J205,0)</f>
        <v>0</v>
      </c>
      <c r="BF205" s="153">
        <f>IF(N205="snížená",J205,0)</f>
        <v>0</v>
      </c>
      <c r="BG205" s="153">
        <f>IF(N205="zákl. přenesená",J205,0)</f>
        <v>0</v>
      </c>
      <c r="BH205" s="153">
        <f>IF(N205="sníž. přenesená",J205,0)</f>
        <v>0</v>
      </c>
      <c r="BI205" s="153">
        <f>IF(N205="nulová",J205,0)</f>
        <v>0</v>
      </c>
      <c r="BJ205" s="16" t="s">
        <v>86</v>
      </c>
      <c r="BK205" s="153">
        <f>ROUND(I205*H205,2)</f>
        <v>0</v>
      </c>
      <c r="BL205" s="16" t="s">
        <v>135</v>
      </c>
      <c r="BM205" s="152" t="s">
        <v>339</v>
      </c>
    </row>
    <row r="206" spans="1:65" s="13" customFormat="1" ht="11.25">
      <c r="B206" s="154"/>
      <c r="D206" s="155" t="s">
        <v>145</v>
      </c>
      <c r="E206" s="156" t="s">
        <v>1</v>
      </c>
      <c r="F206" s="157" t="s">
        <v>195</v>
      </c>
      <c r="H206" s="158">
        <v>1.4</v>
      </c>
      <c r="I206" s="159"/>
      <c r="L206" s="154"/>
      <c r="M206" s="160"/>
      <c r="N206" s="161"/>
      <c r="O206" s="161"/>
      <c r="P206" s="161"/>
      <c r="Q206" s="161"/>
      <c r="R206" s="161"/>
      <c r="S206" s="161"/>
      <c r="T206" s="162"/>
      <c r="AT206" s="156" t="s">
        <v>145</v>
      </c>
      <c r="AU206" s="156" t="s">
        <v>88</v>
      </c>
      <c r="AV206" s="13" t="s">
        <v>88</v>
      </c>
      <c r="AW206" s="13" t="s">
        <v>33</v>
      </c>
      <c r="AX206" s="13" t="s">
        <v>86</v>
      </c>
      <c r="AY206" s="156" t="s">
        <v>129</v>
      </c>
    </row>
    <row r="207" spans="1:65" s="12" customFormat="1" ht="22.9" customHeight="1">
      <c r="B207" s="126"/>
      <c r="D207" s="127" t="s">
        <v>77</v>
      </c>
      <c r="E207" s="137" t="s">
        <v>151</v>
      </c>
      <c r="F207" s="137" t="s">
        <v>340</v>
      </c>
      <c r="I207" s="129"/>
      <c r="J207" s="138">
        <f>BK207</f>
        <v>0</v>
      </c>
      <c r="L207" s="126"/>
      <c r="M207" s="131"/>
      <c r="N207" s="132"/>
      <c r="O207" s="132"/>
      <c r="P207" s="133">
        <f>SUM(P208:P230)</f>
        <v>0</v>
      </c>
      <c r="Q207" s="132"/>
      <c r="R207" s="133">
        <f>SUM(R208:R230)</f>
        <v>184.70260000000005</v>
      </c>
      <c r="S207" s="132"/>
      <c r="T207" s="134">
        <f>SUM(T208:T230)</f>
        <v>0</v>
      </c>
      <c r="AR207" s="127" t="s">
        <v>86</v>
      </c>
      <c r="AT207" s="135" t="s">
        <v>77</v>
      </c>
      <c r="AU207" s="135" t="s">
        <v>86</v>
      </c>
      <c r="AY207" s="127" t="s">
        <v>129</v>
      </c>
      <c r="BK207" s="136">
        <f>SUM(BK208:BK230)</f>
        <v>0</v>
      </c>
    </row>
    <row r="208" spans="1:65" s="2" customFormat="1" ht="13.9" customHeight="1">
      <c r="A208" s="31"/>
      <c r="B208" s="139"/>
      <c r="C208" s="140" t="s">
        <v>341</v>
      </c>
      <c r="D208" s="140" t="s">
        <v>131</v>
      </c>
      <c r="E208" s="141" t="s">
        <v>342</v>
      </c>
      <c r="F208" s="142" t="s">
        <v>343</v>
      </c>
      <c r="G208" s="143" t="s">
        <v>143</v>
      </c>
      <c r="H208" s="144">
        <v>828</v>
      </c>
      <c r="I208" s="145"/>
      <c r="J208" s="146">
        <f>ROUND(I208*H208,2)</f>
        <v>0</v>
      </c>
      <c r="K208" s="147"/>
      <c r="L208" s="32"/>
      <c r="M208" s="148" t="s">
        <v>1</v>
      </c>
      <c r="N208" s="149" t="s">
        <v>43</v>
      </c>
      <c r="O208" s="57"/>
      <c r="P208" s="150">
        <f>O208*H208</f>
        <v>0</v>
      </c>
      <c r="Q208" s="150">
        <v>0</v>
      </c>
      <c r="R208" s="150">
        <f>Q208*H208</f>
        <v>0</v>
      </c>
      <c r="S208" s="150">
        <v>0</v>
      </c>
      <c r="T208" s="151">
        <f>S208*H208</f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52" t="s">
        <v>135</v>
      </c>
      <c r="AT208" s="152" t="s">
        <v>131</v>
      </c>
      <c r="AU208" s="152" t="s">
        <v>88</v>
      </c>
      <c r="AY208" s="16" t="s">
        <v>129</v>
      </c>
      <c r="BE208" s="153">
        <f>IF(N208="základní",J208,0)</f>
        <v>0</v>
      </c>
      <c r="BF208" s="153">
        <f>IF(N208="snížená",J208,0)</f>
        <v>0</v>
      </c>
      <c r="BG208" s="153">
        <f>IF(N208="zákl. přenesená",J208,0)</f>
        <v>0</v>
      </c>
      <c r="BH208" s="153">
        <f>IF(N208="sníž. přenesená",J208,0)</f>
        <v>0</v>
      </c>
      <c r="BI208" s="153">
        <f>IF(N208="nulová",J208,0)</f>
        <v>0</v>
      </c>
      <c r="BJ208" s="16" t="s">
        <v>86</v>
      </c>
      <c r="BK208" s="153">
        <f>ROUND(I208*H208,2)</f>
        <v>0</v>
      </c>
      <c r="BL208" s="16" t="s">
        <v>135</v>
      </c>
      <c r="BM208" s="152" t="s">
        <v>344</v>
      </c>
    </row>
    <row r="209" spans="1:65" s="13" customFormat="1" ht="11.25">
      <c r="B209" s="154"/>
      <c r="D209" s="155" t="s">
        <v>145</v>
      </c>
      <c r="E209" s="156" t="s">
        <v>1</v>
      </c>
      <c r="F209" s="157" t="s">
        <v>345</v>
      </c>
      <c r="H209" s="158">
        <v>828</v>
      </c>
      <c r="I209" s="159"/>
      <c r="L209" s="154"/>
      <c r="M209" s="160"/>
      <c r="N209" s="161"/>
      <c r="O209" s="161"/>
      <c r="P209" s="161"/>
      <c r="Q209" s="161"/>
      <c r="R209" s="161"/>
      <c r="S209" s="161"/>
      <c r="T209" s="162"/>
      <c r="AT209" s="156" t="s">
        <v>145</v>
      </c>
      <c r="AU209" s="156" t="s">
        <v>88</v>
      </c>
      <c r="AV209" s="13" t="s">
        <v>88</v>
      </c>
      <c r="AW209" s="13" t="s">
        <v>33</v>
      </c>
      <c r="AX209" s="13" t="s">
        <v>86</v>
      </c>
      <c r="AY209" s="156" t="s">
        <v>129</v>
      </c>
    </row>
    <row r="210" spans="1:65" s="2" customFormat="1" ht="13.9" customHeight="1">
      <c r="A210" s="31"/>
      <c r="B210" s="139"/>
      <c r="C210" s="140" t="s">
        <v>346</v>
      </c>
      <c r="D210" s="140" t="s">
        <v>131</v>
      </c>
      <c r="E210" s="141" t="s">
        <v>347</v>
      </c>
      <c r="F210" s="142" t="s">
        <v>348</v>
      </c>
      <c r="G210" s="143" t="s">
        <v>143</v>
      </c>
      <c r="H210" s="144">
        <v>15</v>
      </c>
      <c r="I210" s="145"/>
      <c r="J210" s="146">
        <f>ROUND(I210*H210,2)</f>
        <v>0</v>
      </c>
      <c r="K210" s="147"/>
      <c r="L210" s="32"/>
      <c r="M210" s="148" t="s">
        <v>1</v>
      </c>
      <c r="N210" s="149" t="s">
        <v>43</v>
      </c>
      <c r="O210" s="57"/>
      <c r="P210" s="150">
        <f>O210*H210</f>
        <v>0</v>
      </c>
      <c r="Q210" s="150">
        <v>0</v>
      </c>
      <c r="R210" s="150">
        <f>Q210*H210</f>
        <v>0</v>
      </c>
      <c r="S210" s="150">
        <v>0</v>
      </c>
      <c r="T210" s="151">
        <f>S210*H210</f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52" t="s">
        <v>135</v>
      </c>
      <c r="AT210" s="152" t="s">
        <v>131</v>
      </c>
      <c r="AU210" s="152" t="s">
        <v>88</v>
      </c>
      <c r="AY210" s="16" t="s">
        <v>129</v>
      </c>
      <c r="BE210" s="153">
        <f>IF(N210="základní",J210,0)</f>
        <v>0</v>
      </c>
      <c r="BF210" s="153">
        <f>IF(N210="snížená",J210,0)</f>
        <v>0</v>
      </c>
      <c r="BG210" s="153">
        <f>IF(N210="zákl. přenesená",J210,0)</f>
        <v>0</v>
      </c>
      <c r="BH210" s="153">
        <f>IF(N210="sníž. přenesená",J210,0)</f>
        <v>0</v>
      </c>
      <c r="BI210" s="153">
        <f>IF(N210="nulová",J210,0)</f>
        <v>0</v>
      </c>
      <c r="BJ210" s="16" t="s">
        <v>86</v>
      </c>
      <c r="BK210" s="153">
        <f>ROUND(I210*H210,2)</f>
        <v>0</v>
      </c>
      <c r="BL210" s="16" t="s">
        <v>135</v>
      </c>
      <c r="BM210" s="152" t="s">
        <v>349</v>
      </c>
    </row>
    <row r="211" spans="1:65" s="13" customFormat="1" ht="11.25">
      <c r="B211" s="154"/>
      <c r="D211" s="155" t="s">
        <v>145</v>
      </c>
      <c r="E211" s="156" t="s">
        <v>1</v>
      </c>
      <c r="F211" s="157" t="s">
        <v>350</v>
      </c>
      <c r="H211" s="158">
        <v>15</v>
      </c>
      <c r="I211" s="159"/>
      <c r="L211" s="154"/>
      <c r="M211" s="160"/>
      <c r="N211" s="161"/>
      <c r="O211" s="161"/>
      <c r="P211" s="161"/>
      <c r="Q211" s="161"/>
      <c r="R211" s="161"/>
      <c r="S211" s="161"/>
      <c r="T211" s="162"/>
      <c r="AT211" s="156" t="s">
        <v>145</v>
      </c>
      <c r="AU211" s="156" t="s">
        <v>88</v>
      </c>
      <c r="AV211" s="13" t="s">
        <v>88</v>
      </c>
      <c r="AW211" s="13" t="s">
        <v>33</v>
      </c>
      <c r="AX211" s="13" t="s">
        <v>86</v>
      </c>
      <c r="AY211" s="156" t="s">
        <v>129</v>
      </c>
    </row>
    <row r="212" spans="1:65" s="2" customFormat="1" ht="22.15" customHeight="1">
      <c r="A212" s="31"/>
      <c r="B212" s="139"/>
      <c r="C212" s="140" t="s">
        <v>351</v>
      </c>
      <c r="D212" s="140" t="s">
        <v>131</v>
      </c>
      <c r="E212" s="141" t="s">
        <v>352</v>
      </c>
      <c r="F212" s="142" t="s">
        <v>353</v>
      </c>
      <c r="G212" s="143" t="s">
        <v>143</v>
      </c>
      <c r="H212" s="144">
        <v>80</v>
      </c>
      <c r="I212" s="145"/>
      <c r="J212" s="146">
        <f>ROUND(I212*H212,2)</f>
        <v>0</v>
      </c>
      <c r="K212" s="147"/>
      <c r="L212" s="32"/>
      <c r="M212" s="148" t="s">
        <v>1</v>
      </c>
      <c r="N212" s="149" t="s">
        <v>43</v>
      </c>
      <c r="O212" s="57"/>
      <c r="P212" s="150">
        <f>O212*H212</f>
        <v>0</v>
      </c>
      <c r="Q212" s="150">
        <v>0</v>
      </c>
      <c r="R212" s="150">
        <f>Q212*H212</f>
        <v>0</v>
      </c>
      <c r="S212" s="150">
        <v>0</v>
      </c>
      <c r="T212" s="151">
        <f>S212*H212</f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52" t="s">
        <v>135</v>
      </c>
      <c r="AT212" s="152" t="s">
        <v>131</v>
      </c>
      <c r="AU212" s="152" t="s">
        <v>88</v>
      </c>
      <c r="AY212" s="16" t="s">
        <v>129</v>
      </c>
      <c r="BE212" s="153">
        <f>IF(N212="základní",J212,0)</f>
        <v>0</v>
      </c>
      <c r="BF212" s="153">
        <f>IF(N212="snížená",J212,0)</f>
        <v>0</v>
      </c>
      <c r="BG212" s="153">
        <f>IF(N212="zákl. přenesená",J212,0)</f>
        <v>0</v>
      </c>
      <c r="BH212" s="153">
        <f>IF(N212="sníž. přenesená",J212,0)</f>
        <v>0</v>
      </c>
      <c r="BI212" s="153">
        <f>IF(N212="nulová",J212,0)</f>
        <v>0</v>
      </c>
      <c r="BJ212" s="16" t="s">
        <v>86</v>
      </c>
      <c r="BK212" s="153">
        <f>ROUND(I212*H212,2)</f>
        <v>0</v>
      </c>
      <c r="BL212" s="16" t="s">
        <v>135</v>
      </c>
      <c r="BM212" s="152" t="s">
        <v>354</v>
      </c>
    </row>
    <row r="213" spans="1:65" s="13" customFormat="1" ht="11.25">
      <c r="B213" s="154"/>
      <c r="D213" s="155" t="s">
        <v>145</v>
      </c>
      <c r="E213" s="156" t="s">
        <v>1</v>
      </c>
      <c r="F213" s="157" t="s">
        <v>355</v>
      </c>
      <c r="H213" s="158">
        <v>80</v>
      </c>
      <c r="I213" s="159"/>
      <c r="L213" s="154"/>
      <c r="M213" s="160"/>
      <c r="N213" s="161"/>
      <c r="O213" s="161"/>
      <c r="P213" s="161"/>
      <c r="Q213" s="161"/>
      <c r="R213" s="161"/>
      <c r="S213" s="161"/>
      <c r="T213" s="162"/>
      <c r="AT213" s="156" t="s">
        <v>145</v>
      </c>
      <c r="AU213" s="156" t="s">
        <v>88</v>
      </c>
      <c r="AV213" s="13" t="s">
        <v>88</v>
      </c>
      <c r="AW213" s="13" t="s">
        <v>33</v>
      </c>
      <c r="AX213" s="13" t="s">
        <v>86</v>
      </c>
      <c r="AY213" s="156" t="s">
        <v>129</v>
      </c>
    </row>
    <row r="214" spans="1:65" s="2" customFormat="1" ht="22.15" customHeight="1">
      <c r="A214" s="31"/>
      <c r="B214" s="139"/>
      <c r="C214" s="140" t="s">
        <v>356</v>
      </c>
      <c r="D214" s="140" t="s">
        <v>131</v>
      </c>
      <c r="E214" s="141" t="s">
        <v>357</v>
      </c>
      <c r="F214" s="142" t="s">
        <v>358</v>
      </c>
      <c r="G214" s="143" t="s">
        <v>143</v>
      </c>
      <c r="H214" s="144">
        <v>14</v>
      </c>
      <c r="I214" s="145"/>
      <c r="J214" s="146">
        <f>ROUND(I214*H214,2)</f>
        <v>0</v>
      </c>
      <c r="K214" s="147"/>
      <c r="L214" s="32"/>
      <c r="M214" s="148" t="s">
        <v>1</v>
      </c>
      <c r="N214" s="149" t="s">
        <v>43</v>
      </c>
      <c r="O214" s="57"/>
      <c r="P214" s="150">
        <f>O214*H214</f>
        <v>0</v>
      </c>
      <c r="Q214" s="150">
        <v>8.4250000000000005E-2</v>
      </c>
      <c r="R214" s="150">
        <f>Q214*H214</f>
        <v>1.1795</v>
      </c>
      <c r="S214" s="150">
        <v>0</v>
      </c>
      <c r="T214" s="151">
        <f>S214*H214</f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52" t="s">
        <v>135</v>
      </c>
      <c r="AT214" s="152" t="s">
        <v>131</v>
      </c>
      <c r="AU214" s="152" t="s">
        <v>88</v>
      </c>
      <c r="AY214" s="16" t="s">
        <v>129</v>
      </c>
      <c r="BE214" s="153">
        <f>IF(N214="základní",J214,0)</f>
        <v>0</v>
      </c>
      <c r="BF214" s="153">
        <f>IF(N214="snížená",J214,0)</f>
        <v>0</v>
      </c>
      <c r="BG214" s="153">
        <f>IF(N214="zákl. přenesená",J214,0)</f>
        <v>0</v>
      </c>
      <c r="BH214" s="153">
        <f>IF(N214="sníž. přenesená",J214,0)</f>
        <v>0</v>
      </c>
      <c r="BI214" s="153">
        <f>IF(N214="nulová",J214,0)</f>
        <v>0</v>
      </c>
      <c r="BJ214" s="16" t="s">
        <v>86</v>
      </c>
      <c r="BK214" s="153">
        <f>ROUND(I214*H214,2)</f>
        <v>0</v>
      </c>
      <c r="BL214" s="16" t="s">
        <v>135</v>
      </c>
      <c r="BM214" s="152" t="s">
        <v>359</v>
      </c>
    </row>
    <row r="215" spans="1:65" s="13" customFormat="1" ht="11.25">
      <c r="B215" s="154"/>
      <c r="D215" s="155" t="s">
        <v>145</v>
      </c>
      <c r="E215" s="156" t="s">
        <v>1</v>
      </c>
      <c r="F215" s="157" t="s">
        <v>360</v>
      </c>
      <c r="H215" s="158">
        <v>14</v>
      </c>
      <c r="I215" s="159"/>
      <c r="L215" s="154"/>
      <c r="M215" s="160"/>
      <c r="N215" s="161"/>
      <c r="O215" s="161"/>
      <c r="P215" s="161"/>
      <c r="Q215" s="161"/>
      <c r="R215" s="161"/>
      <c r="S215" s="161"/>
      <c r="T215" s="162"/>
      <c r="AT215" s="156" t="s">
        <v>145</v>
      </c>
      <c r="AU215" s="156" t="s">
        <v>88</v>
      </c>
      <c r="AV215" s="13" t="s">
        <v>88</v>
      </c>
      <c r="AW215" s="13" t="s">
        <v>33</v>
      </c>
      <c r="AX215" s="13" t="s">
        <v>86</v>
      </c>
      <c r="AY215" s="156" t="s">
        <v>129</v>
      </c>
    </row>
    <row r="216" spans="1:65" s="2" customFormat="1" ht="22.15" customHeight="1">
      <c r="A216" s="31"/>
      <c r="B216" s="139"/>
      <c r="C216" s="163" t="s">
        <v>361</v>
      </c>
      <c r="D216" s="163" t="s">
        <v>243</v>
      </c>
      <c r="E216" s="164" t="s">
        <v>362</v>
      </c>
      <c r="F216" s="165" t="s">
        <v>363</v>
      </c>
      <c r="G216" s="166" t="s">
        <v>143</v>
      </c>
      <c r="H216" s="167">
        <v>14.42</v>
      </c>
      <c r="I216" s="168"/>
      <c r="J216" s="169">
        <f>ROUND(I216*H216,2)</f>
        <v>0</v>
      </c>
      <c r="K216" s="170"/>
      <c r="L216" s="171"/>
      <c r="M216" s="172" t="s">
        <v>1</v>
      </c>
      <c r="N216" s="173" t="s">
        <v>43</v>
      </c>
      <c r="O216" s="57"/>
      <c r="P216" s="150">
        <f>O216*H216</f>
        <v>0</v>
      </c>
      <c r="Q216" s="150">
        <v>0.13100000000000001</v>
      </c>
      <c r="R216" s="150">
        <f>Q216*H216</f>
        <v>1.8890200000000001</v>
      </c>
      <c r="S216" s="150">
        <v>0</v>
      </c>
      <c r="T216" s="151">
        <f>S216*H216</f>
        <v>0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152" t="s">
        <v>164</v>
      </c>
      <c r="AT216" s="152" t="s">
        <v>243</v>
      </c>
      <c r="AU216" s="152" t="s">
        <v>88</v>
      </c>
      <c r="AY216" s="16" t="s">
        <v>129</v>
      </c>
      <c r="BE216" s="153">
        <f>IF(N216="základní",J216,0)</f>
        <v>0</v>
      </c>
      <c r="BF216" s="153">
        <f>IF(N216="snížená",J216,0)</f>
        <v>0</v>
      </c>
      <c r="BG216" s="153">
        <f>IF(N216="zákl. přenesená",J216,0)</f>
        <v>0</v>
      </c>
      <c r="BH216" s="153">
        <f>IF(N216="sníž. přenesená",J216,0)</f>
        <v>0</v>
      </c>
      <c r="BI216" s="153">
        <f>IF(N216="nulová",J216,0)</f>
        <v>0</v>
      </c>
      <c r="BJ216" s="16" t="s">
        <v>86</v>
      </c>
      <c r="BK216" s="153">
        <f>ROUND(I216*H216,2)</f>
        <v>0</v>
      </c>
      <c r="BL216" s="16" t="s">
        <v>135</v>
      </c>
      <c r="BM216" s="152" t="s">
        <v>364</v>
      </c>
    </row>
    <row r="217" spans="1:65" s="13" customFormat="1" ht="11.25">
      <c r="B217" s="154"/>
      <c r="D217" s="155" t="s">
        <v>145</v>
      </c>
      <c r="E217" s="156" t="s">
        <v>1</v>
      </c>
      <c r="F217" s="157" t="s">
        <v>360</v>
      </c>
      <c r="H217" s="158">
        <v>14</v>
      </c>
      <c r="I217" s="159"/>
      <c r="L217" s="154"/>
      <c r="M217" s="160"/>
      <c r="N217" s="161"/>
      <c r="O217" s="161"/>
      <c r="P217" s="161"/>
      <c r="Q217" s="161"/>
      <c r="R217" s="161"/>
      <c r="S217" s="161"/>
      <c r="T217" s="162"/>
      <c r="AT217" s="156" t="s">
        <v>145</v>
      </c>
      <c r="AU217" s="156" t="s">
        <v>88</v>
      </c>
      <c r="AV217" s="13" t="s">
        <v>88</v>
      </c>
      <c r="AW217" s="13" t="s">
        <v>33</v>
      </c>
      <c r="AX217" s="13" t="s">
        <v>86</v>
      </c>
      <c r="AY217" s="156" t="s">
        <v>129</v>
      </c>
    </row>
    <row r="218" spans="1:65" s="13" customFormat="1" ht="11.25">
      <c r="B218" s="154"/>
      <c r="D218" s="155" t="s">
        <v>145</v>
      </c>
      <c r="F218" s="157" t="s">
        <v>365</v>
      </c>
      <c r="H218" s="158">
        <v>14.42</v>
      </c>
      <c r="I218" s="159"/>
      <c r="L218" s="154"/>
      <c r="M218" s="160"/>
      <c r="N218" s="161"/>
      <c r="O218" s="161"/>
      <c r="P218" s="161"/>
      <c r="Q218" s="161"/>
      <c r="R218" s="161"/>
      <c r="S218" s="161"/>
      <c r="T218" s="162"/>
      <c r="AT218" s="156" t="s">
        <v>145</v>
      </c>
      <c r="AU218" s="156" t="s">
        <v>88</v>
      </c>
      <c r="AV218" s="13" t="s">
        <v>88</v>
      </c>
      <c r="AW218" s="13" t="s">
        <v>3</v>
      </c>
      <c r="AX218" s="13" t="s">
        <v>86</v>
      </c>
      <c r="AY218" s="156" t="s">
        <v>129</v>
      </c>
    </row>
    <row r="219" spans="1:65" s="2" customFormat="1" ht="22.15" customHeight="1">
      <c r="A219" s="31"/>
      <c r="B219" s="139"/>
      <c r="C219" s="140" t="s">
        <v>366</v>
      </c>
      <c r="D219" s="140" t="s">
        <v>131</v>
      </c>
      <c r="E219" s="141" t="s">
        <v>367</v>
      </c>
      <c r="F219" s="142" t="s">
        <v>368</v>
      </c>
      <c r="G219" s="143" t="s">
        <v>143</v>
      </c>
      <c r="H219" s="144">
        <v>819</v>
      </c>
      <c r="I219" s="145"/>
      <c r="J219" s="146">
        <f>ROUND(I219*H219,2)</f>
        <v>0</v>
      </c>
      <c r="K219" s="147"/>
      <c r="L219" s="32"/>
      <c r="M219" s="148" t="s">
        <v>1</v>
      </c>
      <c r="N219" s="149" t="s">
        <v>43</v>
      </c>
      <c r="O219" s="57"/>
      <c r="P219" s="150">
        <f>O219*H219</f>
        <v>0</v>
      </c>
      <c r="Q219" s="150">
        <v>8.4250000000000005E-2</v>
      </c>
      <c r="R219" s="150">
        <f>Q219*H219</f>
        <v>69.000750000000011</v>
      </c>
      <c r="S219" s="150">
        <v>0</v>
      </c>
      <c r="T219" s="151">
        <f>S219*H219</f>
        <v>0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152" t="s">
        <v>135</v>
      </c>
      <c r="AT219" s="152" t="s">
        <v>131</v>
      </c>
      <c r="AU219" s="152" t="s">
        <v>88</v>
      </c>
      <c r="AY219" s="16" t="s">
        <v>129</v>
      </c>
      <c r="BE219" s="153">
        <f>IF(N219="základní",J219,0)</f>
        <v>0</v>
      </c>
      <c r="BF219" s="153">
        <f>IF(N219="snížená",J219,0)</f>
        <v>0</v>
      </c>
      <c r="BG219" s="153">
        <f>IF(N219="zákl. přenesená",J219,0)</f>
        <v>0</v>
      </c>
      <c r="BH219" s="153">
        <f>IF(N219="sníž. přenesená",J219,0)</f>
        <v>0</v>
      </c>
      <c r="BI219" s="153">
        <f>IF(N219="nulová",J219,0)</f>
        <v>0</v>
      </c>
      <c r="BJ219" s="16" t="s">
        <v>86</v>
      </c>
      <c r="BK219" s="153">
        <f>ROUND(I219*H219,2)</f>
        <v>0</v>
      </c>
      <c r="BL219" s="16" t="s">
        <v>135</v>
      </c>
      <c r="BM219" s="152" t="s">
        <v>369</v>
      </c>
    </row>
    <row r="220" spans="1:65" s="13" customFormat="1" ht="11.25">
      <c r="B220" s="154"/>
      <c r="D220" s="155" t="s">
        <v>145</v>
      </c>
      <c r="E220" s="156" t="s">
        <v>1</v>
      </c>
      <c r="F220" s="157" t="s">
        <v>370</v>
      </c>
      <c r="H220" s="158">
        <v>819</v>
      </c>
      <c r="I220" s="159"/>
      <c r="L220" s="154"/>
      <c r="M220" s="160"/>
      <c r="N220" s="161"/>
      <c r="O220" s="161"/>
      <c r="P220" s="161"/>
      <c r="Q220" s="161"/>
      <c r="R220" s="161"/>
      <c r="S220" s="161"/>
      <c r="T220" s="162"/>
      <c r="AT220" s="156" t="s">
        <v>145</v>
      </c>
      <c r="AU220" s="156" t="s">
        <v>88</v>
      </c>
      <c r="AV220" s="13" t="s">
        <v>88</v>
      </c>
      <c r="AW220" s="13" t="s">
        <v>33</v>
      </c>
      <c r="AX220" s="13" t="s">
        <v>86</v>
      </c>
      <c r="AY220" s="156" t="s">
        <v>129</v>
      </c>
    </row>
    <row r="221" spans="1:65" s="2" customFormat="1" ht="13.9" customHeight="1">
      <c r="A221" s="31"/>
      <c r="B221" s="139"/>
      <c r="C221" s="163" t="s">
        <v>371</v>
      </c>
      <c r="D221" s="163" t="s">
        <v>243</v>
      </c>
      <c r="E221" s="164" t="s">
        <v>372</v>
      </c>
      <c r="F221" s="165" t="s">
        <v>373</v>
      </c>
      <c r="G221" s="166" t="s">
        <v>143</v>
      </c>
      <c r="H221" s="167">
        <v>827.19</v>
      </c>
      <c r="I221" s="168"/>
      <c r="J221" s="169">
        <f>ROUND(I221*H221,2)</f>
        <v>0</v>
      </c>
      <c r="K221" s="170"/>
      <c r="L221" s="171"/>
      <c r="M221" s="172" t="s">
        <v>1</v>
      </c>
      <c r="N221" s="173" t="s">
        <v>43</v>
      </c>
      <c r="O221" s="57"/>
      <c r="P221" s="150">
        <f>O221*H221</f>
        <v>0</v>
      </c>
      <c r="Q221" s="150">
        <v>0.13100000000000001</v>
      </c>
      <c r="R221" s="150">
        <f>Q221*H221</f>
        <v>108.36189000000002</v>
      </c>
      <c r="S221" s="150">
        <v>0</v>
      </c>
      <c r="T221" s="151">
        <f>S221*H221</f>
        <v>0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152" t="s">
        <v>164</v>
      </c>
      <c r="AT221" s="152" t="s">
        <v>243</v>
      </c>
      <c r="AU221" s="152" t="s">
        <v>88</v>
      </c>
      <c r="AY221" s="16" t="s">
        <v>129</v>
      </c>
      <c r="BE221" s="153">
        <f>IF(N221="základní",J221,0)</f>
        <v>0</v>
      </c>
      <c r="BF221" s="153">
        <f>IF(N221="snížená",J221,0)</f>
        <v>0</v>
      </c>
      <c r="BG221" s="153">
        <f>IF(N221="zákl. přenesená",J221,0)</f>
        <v>0</v>
      </c>
      <c r="BH221" s="153">
        <f>IF(N221="sníž. přenesená",J221,0)</f>
        <v>0</v>
      </c>
      <c r="BI221" s="153">
        <f>IF(N221="nulová",J221,0)</f>
        <v>0</v>
      </c>
      <c r="BJ221" s="16" t="s">
        <v>86</v>
      </c>
      <c r="BK221" s="153">
        <f>ROUND(I221*H221,2)</f>
        <v>0</v>
      </c>
      <c r="BL221" s="16" t="s">
        <v>135</v>
      </c>
      <c r="BM221" s="152" t="s">
        <v>374</v>
      </c>
    </row>
    <row r="222" spans="1:65" s="13" customFormat="1" ht="11.25">
      <c r="B222" s="154"/>
      <c r="D222" s="155" t="s">
        <v>145</v>
      </c>
      <c r="F222" s="157" t="s">
        <v>375</v>
      </c>
      <c r="H222" s="158">
        <v>827.19</v>
      </c>
      <c r="I222" s="159"/>
      <c r="L222" s="154"/>
      <c r="M222" s="160"/>
      <c r="N222" s="161"/>
      <c r="O222" s="161"/>
      <c r="P222" s="161"/>
      <c r="Q222" s="161"/>
      <c r="R222" s="161"/>
      <c r="S222" s="161"/>
      <c r="T222" s="162"/>
      <c r="AT222" s="156" t="s">
        <v>145</v>
      </c>
      <c r="AU222" s="156" t="s">
        <v>88</v>
      </c>
      <c r="AV222" s="13" t="s">
        <v>88</v>
      </c>
      <c r="AW222" s="13" t="s">
        <v>3</v>
      </c>
      <c r="AX222" s="13" t="s">
        <v>86</v>
      </c>
      <c r="AY222" s="156" t="s">
        <v>129</v>
      </c>
    </row>
    <row r="223" spans="1:65" s="2" customFormat="1" ht="22.15" customHeight="1">
      <c r="A223" s="31"/>
      <c r="B223" s="139"/>
      <c r="C223" s="140" t="s">
        <v>376</v>
      </c>
      <c r="D223" s="140" t="s">
        <v>131</v>
      </c>
      <c r="E223" s="141" t="s">
        <v>377</v>
      </c>
      <c r="F223" s="142" t="s">
        <v>378</v>
      </c>
      <c r="G223" s="143" t="s">
        <v>143</v>
      </c>
      <c r="H223" s="144">
        <v>13</v>
      </c>
      <c r="I223" s="145"/>
      <c r="J223" s="146">
        <f>ROUND(I223*H223,2)</f>
        <v>0</v>
      </c>
      <c r="K223" s="147"/>
      <c r="L223" s="32"/>
      <c r="M223" s="148" t="s">
        <v>1</v>
      </c>
      <c r="N223" s="149" t="s">
        <v>43</v>
      </c>
      <c r="O223" s="57"/>
      <c r="P223" s="150">
        <f>O223*H223</f>
        <v>0</v>
      </c>
      <c r="Q223" s="150">
        <v>0</v>
      </c>
      <c r="R223" s="150">
        <f>Q223*H223</f>
        <v>0</v>
      </c>
      <c r="S223" s="150">
        <v>0</v>
      </c>
      <c r="T223" s="151">
        <f>S223*H223</f>
        <v>0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52" t="s">
        <v>135</v>
      </c>
      <c r="AT223" s="152" t="s">
        <v>131</v>
      </c>
      <c r="AU223" s="152" t="s">
        <v>88</v>
      </c>
      <c r="AY223" s="16" t="s">
        <v>129</v>
      </c>
      <c r="BE223" s="153">
        <f>IF(N223="základní",J223,0)</f>
        <v>0</v>
      </c>
      <c r="BF223" s="153">
        <f>IF(N223="snížená",J223,0)</f>
        <v>0</v>
      </c>
      <c r="BG223" s="153">
        <f>IF(N223="zákl. přenesená",J223,0)</f>
        <v>0</v>
      </c>
      <c r="BH223" s="153">
        <f>IF(N223="sníž. přenesená",J223,0)</f>
        <v>0</v>
      </c>
      <c r="BI223" s="153">
        <f>IF(N223="nulová",J223,0)</f>
        <v>0</v>
      </c>
      <c r="BJ223" s="16" t="s">
        <v>86</v>
      </c>
      <c r="BK223" s="153">
        <f>ROUND(I223*H223,2)</f>
        <v>0</v>
      </c>
      <c r="BL223" s="16" t="s">
        <v>135</v>
      </c>
      <c r="BM223" s="152" t="s">
        <v>379</v>
      </c>
    </row>
    <row r="224" spans="1:65" s="2" customFormat="1" ht="22.15" customHeight="1">
      <c r="A224" s="31"/>
      <c r="B224" s="139"/>
      <c r="C224" s="140" t="s">
        <v>380</v>
      </c>
      <c r="D224" s="140" t="s">
        <v>131</v>
      </c>
      <c r="E224" s="141" t="s">
        <v>381</v>
      </c>
      <c r="F224" s="142" t="s">
        <v>382</v>
      </c>
      <c r="G224" s="143" t="s">
        <v>143</v>
      </c>
      <c r="H224" s="144">
        <v>15</v>
      </c>
      <c r="I224" s="145"/>
      <c r="J224" s="146">
        <f>ROUND(I224*H224,2)</f>
        <v>0</v>
      </c>
      <c r="K224" s="147"/>
      <c r="L224" s="32"/>
      <c r="M224" s="148" t="s">
        <v>1</v>
      </c>
      <c r="N224" s="149" t="s">
        <v>43</v>
      </c>
      <c r="O224" s="57"/>
      <c r="P224" s="150">
        <f>O224*H224</f>
        <v>0</v>
      </c>
      <c r="Q224" s="150">
        <v>0.10362</v>
      </c>
      <c r="R224" s="150">
        <f>Q224*H224</f>
        <v>1.5543</v>
      </c>
      <c r="S224" s="150">
        <v>0</v>
      </c>
      <c r="T224" s="151">
        <f>S224*H224</f>
        <v>0</v>
      </c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R224" s="152" t="s">
        <v>135</v>
      </c>
      <c r="AT224" s="152" t="s">
        <v>131</v>
      </c>
      <c r="AU224" s="152" t="s">
        <v>88</v>
      </c>
      <c r="AY224" s="16" t="s">
        <v>129</v>
      </c>
      <c r="BE224" s="153">
        <f>IF(N224="základní",J224,0)</f>
        <v>0</v>
      </c>
      <c r="BF224" s="153">
        <f>IF(N224="snížená",J224,0)</f>
        <v>0</v>
      </c>
      <c r="BG224" s="153">
        <f>IF(N224="zákl. přenesená",J224,0)</f>
        <v>0</v>
      </c>
      <c r="BH224" s="153">
        <f>IF(N224="sníž. přenesená",J224,0)</f>
        <v>0</v>
      </c>
      <c r="BI224" s="153">
        <f>IF(N224="nulová",J224,0)</f>
        <v>0</v>
      </c>
      <c r="BJ224" s="16" t="s">
        <v>86</v>
      </c>
      <c r="BK224" s="153">
        <f>ROUND(I224*H224,2)</f>
        <v>0</v>
      </c>
      <c r="BL224" s="16" t="s">
        <v>135</v>
      </c>
      <c r="BM224" s="152" t="s">
        <v>383</v>
      </c>
    </row>
    <row r="225" spans="1:65" s="13" customFormat="1" ht="11.25">
      <c r="B225" s="154"/>
      <c r="D225" s="155" t="s">
        <v>145</v>
      </c>
      <c r="E225" s="156" t="s">
        <v>1</v>
      </c>
      <c r="F225" s="157" t="s">
        <v>350</v>
      </c>
      <c r="H225" s="158">
        <v>15</v>
      </c>
      <c r="I225" s="159"/>
      <c r="L225" s="154"/>
      <c r="M225" s="160"/>
      <c r="N225" s="161"/>
      <c r="O225" s="161"/>
      <c r="P225" s="161"/>
      <c r="Q225" s="161"/>
      <c r="R225" s="161"/>
      <c r="S225" s="161"/>
      <c r="T225" s="162"/>
      <c r="AT225" s="156" t="s">
        <v>145</v>
      </c>
      <c r="AU225" s="156" t="s">
        <v>88</v>
      </c>
      <c r="AV225" s="13" t="s">
        <v>88</v>
      </c>
      <c r="AW225" s="13" t="s">
        <v>33</v>
      </c>
      <c r="AX225" s="13" t="s">
        <v>86</v>
      </c>
      <c r="AY225" s="156" t="s">
        <v>129</v>
      </c>
    </row>
    <row r="226" spans="1:65" s="2" customFormat="1" ht="13.9" customHeight="1">
      <c r="A226" s="31"/>
      <c r="B226" s="139"/>
      <c r="C226" s="163" t="s">
        <v>384</v>
      </c>
      <c r="D226" s="163" t="s">
        <v>243</v>
      </c>
      <c r="E226" s="164" t="s">
        <v>385</v>
      </c>
      <c r="F226" s="165" t="s">
        <v>386</v>
      </c>
      <c r="G226" s="166" t="s">
        <v>143</v>
      </c>
      <c r="H226" s="167">
        <v>13.39</v>
      </c>
      <c r="I226" s="168"/>
      <c r="J226" s="169">
        <f>ROUND(I226*H226,2)</f>
        <v>0</v>
      </c>
      <c r="K226" s="170"/>
      <c r="L226" s="171"/>
      <c r="M226" s="172" t="s">
        <v>1</v>
      </c>
      <c r="N226" s="173" t="s">
        <v>43</v>
      </c>
      <c r="O226" s="57"/>
      <c r="P226" s="150">
        <f>O226*H226</f>
        <v>0</v>
      </c>
      <c r="Q226" s="150">
        <v>0.17599999999999999</v>
      </c>
      <c r="R226" s="150">
        <f>Q226*H226</f>
        <v>2.3566400000000001</v>
      </c>
      <c r="S226" s="150">
        <v>0</v>
      </c>
      <c r="T226" s="151">
        <f>S226*H226</f>
        <v>0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152" t="s">
        <v>164</v>
      </c>
      <c r="AT226" s="152" t="s">
        <v>243</v>
      </c>
      <c r="AU226" s="152" t="s">
        <v>88</v>
      </c>
      <c r="AY226" s="16" t="s">
        <v>129</v>
      </c>
      <c r="BE226" s="153">
        <f>IF(N226="základní",J226,0)</f>
        <v>0</v>
      </c>
      <c r="BF226" s="153">
        <f>IF(N226="snížená",J226,0)</f>
        <v>0</v>
      </c>
      <c r="BG226" s="153">
        <f>IF(N226="zákl. přenesená",J226,0)</f>
        <v>0</v>
      </c>
      <c r="BH226" s="153">
        <f>IF(N226="sníž. přenesená",J226,0)</f>
        <v>0</v>
      </c>
      <c r="BI226" s="153">
        <f>IF(N226="nulová",J226,0)</f>
        <v>0</v>
      </c>
      <c r="BJ226" s="16" t="s">
        <v>86</v>
      </c>
      <c r="BK226" s="153">
        <f>ROUND(I226*H226,2)</f>
        <v>0</v>
      </c>
      <c r="BL226" s="16" t="s">
        <v>135</v>
      </c>
      <c r="BM226" s="152" t="s">
        <v>387</v>
      </c>
    </row>
    <row r="227" spans="1:65" s="13" customFormat="1" ht="11.25">
      <c r="B227" s="154"/>
      <c r="D227" s="155" t="s">
        <v>145</v>
      </c>
      <c r="F227" s="157" t="s">
        <v>388</v>
      </c>
      <c r="H227" s="158">
        <v>13.39</v>
      </c>
      <c r="I227" s="159"/>
      <c r="L227" s="154"/>
      <c r="M227" s="160"/>
      <c r="N227" s="161"/>
      <c r="O227" s="161"/>
      <c r="P227" s="161"/>
      <c r="Q227" s="161"/>
      <c r="R227" s="161"/>
      <c r="S227" s="161"/>
      <c r="T227" s="162"/>
      <c r="AT227" s="156" t="s">
        <v>145</v>
      </c>
      <c r="AU227" s="156" t="s">
        <v>88</v>
      </c>
      <c r="AV227" s="13" t="s">
        <v>88</v>
      </c>
      <c r="AW227" s="13" t="s">
        <v>3</v>
      </c>
      <c r="AX227" s="13" t="s">
        <v>86</v>
      </c>
      <c r="AY227" s="156" t="s">
        <v>129</v>
      </c>
    </row>
    <row r="228" spans="1:65" s="2" customFormat="1" ht="22.15" customHeight="1">
      <c r="A228" s="31"/>
      <c r="B228" s="139"/>
      <c r="C228" s="163" t="s">
        <v>389</v>
      </c>
      <c r="D228" s="163" t="s">
        <v>243</v>
      </c>
      <c r="E228" s="164" t="s">
        <v>390</v>
      </c>
      <c r="F228" s="165" t="s">
        <v>391</v>
      </c>
      <c r="G228" s="166" t="s">
        <v>143</v>
      </c>
      <c r="H228" s="167">
        <v>2.06</v>
      </c>
      <c r="I228" s="168"/>
      <c r="J228" s="169">
        <f>ROUND(I228*H228,2)</f>
        <v>0</v>
      </c>
      <c r="K228" s="170"/>
      <c r="L228" s="171"/>
      <c r="M228" s="172" t="s">
        <v>1</v>
      </c>
      <c r="N228" s="173" t="s">
        <v>43</v>
      </c>
      <c r="O228" s="57"/>
      <c r="P228" s="150">
        <f>O228*H228</f>
        <v>0</v>
      </c>
      <c r="Q228" s="150">
        <v>0.17499999999999999</v>
      </c>
      <c r="R228" s="150">
        <f>Q228*H228</f>
        <v>0.36049999999999999</v>
      </c>
      <c r="S228" s="150">
        <v>0</v>
      </c>
      <c r="T228" s="151">
        <f>S228*H228</f>
        <v>0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152" t="s">
        <v>164</v>
      </c>
      <c r="AT228" s="152" t="s">
        <v>243</v>
      </c>
      <c r="AU228" s="152" t="s">
        <v>88</v>
      </c>
      <c r="AY228" s="16" t="s">
        <v>129</v>
      </c>
      <c r="BE228" s="153">
        <f>IF(N228="základní",J228,0)</f>
        <v>0</v>
      </c>
      <c r="BF228" s="153">
        <f>IF(N228="snížená",J228,0)</f>
        <v>0</v>
      </c>
      <c r="BG228" s="153">
        <f>IF(N228="zákl. přenesená",J228,0)</f>
        <v>0</v>
      </c>
      <c r="BH228" s="153">
        <f>IF(N228="sníž. přenesená",J228,0)</f>
        <v>0</v>
      </c>
      <c r="BI228" s="153">
        <f>IF(N228="nulová",J228,0)</f>
        <v>0</v>
      </c>
      <c r="BJ228" s="16" t="s">
        <v>86</v>
      </c>
      <c r="BK228" s="153">
        <f>ROUND(I228*H228,2)</f>
        <v>0</v>
      </c>
      <c r="BL228" s="16" t="s">
        <v>135</v>
      </c>
      <c r="BM228" s="152" t="s">
        <v>392</v>
      </c>
    </row>
    <row r="229" spans="1:65" s="13" customFormat="1" ht="11.25">
      <c r="B229" s="154"/>
      <c r="D229" s="155" t="s">
        <v>145</v>
      </c>
      <c r="F229" s="157" t="s">
        <v>393</v>
      </c>
      <c r="H229" s="158">
        <v>2.06</v>
      </c>
      <c r="I229" s="159"/>
      <c r="L229" s="154"/>
      <c r="M229" s="160"/>
      <c r="N229" s="161"/>
      <c r="O229" s="161"/>
      <c r="P229" s="161"/>
      <c r="Q229" s="161"/>
      <c r="R229" s="161"/>
      <c r="S229" s="161"/>
      <c r="T229" s="162"/>
      <c r="AT229" s="156" t="s">
        <v>145</v>
      </c>
      <c r="AU229" s="156" t="s">
        <v>88</v>
      </c>
      <c r="AV229" s="13" t="s">
        <v>88</v>
      </c>
      <c r="AW229" s="13" t="s">
        <v>3</v>
      </c>
      <c r="AX229" s="13" t="s">
        <v>86</v>
      </c>
      <c r="AY229" s="156" t="s">
        <v>129</v>
      </c>
    </row>
    <row r="230" spans="1:65" s="2" customFormat="1" ht="22.15" customHeight="1">
      <c r="A230" s="31"/>
      <c r="B230" s="139"/>
      <c r="C230" s="140" t="s">
        <v>394</v>
      </c>
      <c r="D230" s="140" t="s">
        <v>131</v>
      </c>
      <c r="E230" s="141" t="s">
        <v>395</v>
      </c>
      <c r="F230" s="142" t="s">
        <v>396</v>
      </c>
      <c r="G230" s="143" t="s">
        <v>143</v>
      </c>
      <c r="H230" s="144">
        <v>2</v>
      </c>
      <c r="I230" s="145"/>
      <c r="J230" s="146">
        <f>ROUND(I230*H230,2)</f>
        <v>0</v>
      </c>
      <c r="K230" s="147"/>
      <c r="L230" s="32"/>
      <c r="M230" s="148" t="s">
        <v>1</v>
      </c>
      <c r="N230" s="149" t="s">
        <v>43</v>
      </c>
      <c r="O230" s="57"/>
      <c r="P230" s="150">
        <f>O230*H230</f>
        <v>0</v>
      </c>
      <c r="Q230" s="150">
        <v>0</v>
      </c>
      <c r="R230" s="150">
        <f>Q230*H230</f>
        <v>0</v>
      </c>
      <c r="S230" s="150">
        <v>0</v>
      </c>
      <c r="T230" s="151">
        <f>S230*H230</f>
        <v>0</v>
      </c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R230" s="152" t="s">
        <v>135</v>
      </c>
      <c r="AT230" s="152" t="s">
        <v>131</v>
      </c>
      <c r="AU230" s="152" t="s">
        <v>88</v>
      </c>
      <c r="AY230" s="16" t="s">
        <v>129</v>
      </c>
      <c r="BE230" s="153">
        <f>IF(N230="základní",J230,0)</f>
        <v>0</v>
      </c>
      <c r="BF230" s="153">
        <f>IF(N230="snížená",J230,0)</f>
        <v>0</v>
      </c>
      <c r="BG230" s="153">
        <f>IF(N230="zákl. přenesená",J230,0)</f>
        <v>0</v>
      </c>
      <c r="BH230" s="153">
        <f>IF(N230="sníž. přenesená",J230,0)</f>
        <v>0</v>
      </c>
      <c r="BI230" s="153">
        <f>IF(N230="nulová",J230,0)</f>
        <v>0</v>
      </c>
      <c r="BJ230" s="16" t="s">
        <v>86</v>
      </c>
      <c r="BK230" s="153">
        <f>ROUND(I230*H230,2)</f>
        <v>0</v>
      </c>
      <c r="BL230" s="16" t="s">
        <v>135</v>
      </c>
      <c r="BM230" s="152" t="s">
        <v>397</v>
      </c>
    </row>
    <row r="231" spans="1:65" s="12" customFormat="1" ht="22.9" customHeight="1">
      <c r="B231" s="126"/>
      <c r="D231" s="127" t="s">
        <v>77</v>
      </c>
      <c r="E231" s="137" t="s">
        <v>164</v>
      </c>
      <c r="F231" s="137" t="s">
        <v>398</v>
      </c>
      <c r="I231" s="129"/>
      <c r="J231" s="138">
        <f>BK231</f>
        <v>0</v>
      </c>
      <c r="L231" s="126"/>
      <c r="M231" s="131"/>
      <c r="N231" s="132"/>
      <c r="O231" s="132"/>
      <c r="P231" s="133">
        <f>SUM(P232:P233)</f>
        <v>0</v>
      </c>
      <c r="Q231" s="132"/>
      <c r="R231" s="133">
        <f>SUM(R232:R233)</f>
        <v>0.97314000000000012</v>
      </c>
      <c r="S231" s="132"/>
      <c r="T231" s="134">
        <f>SUM(T232:T233)</f>
        <v>0</v>
      </c>
      <c r="AR231" s="127" t="s">
        <v>86</v>
      </c>
      <c r="AT231" s="135" t="s">
        <v>77</v>
      </c>
      <c r="AU231" s="135" t="s">
        <v>86</v>
      </c>
      <c r="AY231" s="127" t="s">
        <v>129</v>
      </c>
      <c r="BK231" s="136">
        <f>SUM(BK232:BK233)</f>
        <v>0</v>
      </c>
    </row>
    <row r="232" spans="1:65" s="2" customFormat="1" ht="22.15" customHeight="1">
      <c r="A232" s="31"/>
      <c r="B232" s="139"/>
      <c r="C232" s="140" t="s">
        <v>399</v>
      </c>
      <c r="D232" s="140" t="s">
        <v>131</v>
      </c>
      <c r="E232" s="141" t="s">
        <v>400</v>
      </c>
      <c r="F232" s="142" t="s">
        <v>401</v>
      </c>
      <c r="G232" s="143" t="s">
        <v>134</v>
      </c>
      <c r="H232" s="144">
        <v>3</v>
      </c>
      <c r="I232" s="145"/>
      <c r="J232" s="146">
        <f>ROUND(I232*H232,2)</f>
        <v>0</v>
      </c>
      <c r="K232" s="147"/>
      <c r="L232" s="32"/>
      <c r="M232" s="148" t="s">
        <v>1</v>
      </c>
      <c r="N232" s="149" t="s">
        <v>43</v>
      </c>
      <c r="O232" s="57"/>
      <c r="P232" s="150">
        <f>O232*H232</f>
        <v>0</v>
      </c>
      <c r="Q232" s="150">
        <v>0.31108000000000002</v>
      </c>
      <c r="R232" s="150">
        <f>Q232*H232</f>
        <v>0.93324000000000007</v>
      </c>
      <c r="S232" s="150">
        <v>0</v>
      </c>
      <c r="T232" s="151">
        <f>S232*H232</f>
        <v>0</v>
      </c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R232" s="152" t="s">
        <v>135</v>
      </c>
      <c r="AT232" s="152" t="s">
        <v>131</v>
      </c>
      <c r="AU232" s="152" t="s">
        <v>88</v>
      </c>
      <c r="AY232" s="16" t="s">
        <v>129</v>
      </c>
      <c r="BE232" s="153">
        <f>IF(N232="základní",J232,0)</f>
        <v>0</v>
      </c>
      <c r="BF232" s="153">
        <f>IF(N232="snížená",J232,0)</f>
        <v>0</v>
      </c>
      <c r="BG232" s="153">
        <f>IF(N232="zákl. přenesená",J232,0)</f>
        <v>0</v>
      </c>
      <c r="BH232" s="153">
        <f>IF(N232="sníž. přenesená",J232,0)</f>
        <v>0</v>
      </c>
      <c r="BI232" s="153">
        <f>IF(N232="nulová",J232,0)</f>
        <v>0</v>
      </c>
      <c r="BJ232" s="16" t="s">
        <v>86</v>
      </c>
      <c r="BK232" s="153">
        <f>ROUND(I232*H232,2)</f>
        <v>0</v>
      </c>
      <c r="BL232" s="16" t="s">
        <v>135</v>
      </c>
      <c r="BM232" s="152" t="s">
        <v>402</v>
      </c>
    </row>
    <row r="233" spans="1:65" s="2" customFormat="1" ht="22.15" customHeight="1">
      <c r="A233" s="31"/>
      <c r="B233" s="139"/>
      <c r="C233" s="163" t="s">
        <v>403</v>
      </c>
      <c r="D233" s="163" t="s">
        <v>243</v>
      </c>
      <c r="E233" s="164" t="s">
        <v>404</v>
      </c>
      <c r="F233" s="165" t="s">
        <v>405</v>
      </c>
      <c r="G233" s="166" t="s">
        <v>134</v>
      </c>
      <c r="H233" s="167">
        <v>3</v>
      </c>
      <c r="I233" s="168"/>
      <c r="J233" s="169">
        <f>ROUND(I233*H233,2)</f>
        <v>0</v>
      </c>
      <c r="K233" s="170"/>
      <c r="L233" s="171"/>
      <c r="M233" s="172" t="s">
        <v>1</v>
      </c>
      <c r="N233" s="173" t="s">
        <v>43</v>
      </c>
      <c r="O233" s="57"/>
      <c r="P233" s="150">
        <f>O233*H233</f>
        <v>0</v>
      </c>
      <c r="Q233" s="150">
        <v>1.3299999999999999E-2</v>
      </c>
      <c r="R233" s="150">
        <f>Q233*H233</f>
        <v>3.9899999999999998E-2</v>
      </c>
      <c r="S233" s="150">
        <v>0</v>
      </c>
      <c r="T233" s="151">
        <f>S233*H233</f>
        <v>0</v>
      </c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R233" s="152" t="s">
        <v>164</v>
      </c>
      <c r="AT233" s="152" t="s">
        <v>243</v>
      </c>
      <c r="AU233" s="152" t="s">
        <v>88</v>
      </c>
      <c r="AY233" s="16" t="s">
        <v>129</v>
      </c>
      <c r="BE233" s="153">
        <f>IF(N233="základní",J233,0)</f>
        <v>0</v>
      </c>
      <c r="BF233" s="153">
        <f>IF(N233="snížená",J233,0)</f>
        <v>0</v>
      </c>
      <c r="BG233" s="153">
        <f>IF(N233="zákl. přenesená",J233,0)</f>
        <v>0</v>
      </c>
      <c r="BH233" s="153">
        <f>IF(N233="sníž. přenesená",J233,0)</f>
        <v>0</v>
      </c>
      <c r="BI233" s="153">
        <f>IF(N233="nulová",J233,0)</f>
        <v>0</v>
      </c>
      <c r="BJ233" s="16" t="s">
        <v>86</v>
      </c>
      <c r="BK233" s="153">
        <f>ROUND(I233*H233,2)</f>
        <v>0</v>
      </c>
      <c r="BL233" s="16" t="s">
        <v>135</v>
      </c>
      <c r="BM233" s="152" t="s">
        <v>406</v>
      </c>
    </row>
    <row r="234" spans="1:65" s="12" customFormat="1" ht="22.9" customHeight="1">
      <c r="B234" s="126"/>
      <c r="D234" s="127" t="s">
        <v>77</v>
      </c>
      <c r="E234" s="137" t="s">
        <v>168</v>
      </c>
      <c r="F234" s="137" t="s">
        <v>407</v>
      </c>
      <c r="I234" s="129"/>
      <c r="J234" s="138">
        <f>BK234</f>
        <v>0</v>
      </c>
      <c r="L234" s="126"/>
      <c r="M234" s="131"/>
      <c r="N234" s="132"/>
      <c r="O234" s="132"/>
      <c r="P234" s="133">
        <f>SUM(P235:P272)</f>
        <v>0</v>
      </c>
      <c r="Q234" s="132"/>
      <c r="R234" s="133">
        <f>SUM(R235:R272)</f>
        <v>157.519102</v>
      </c>
      <c r="S234" s="132"/>
      <c r="T234" s="134">
        <f>SUM(T235:T272)</f>
        <v>2.0620000000000003</v>
      </c>
      <c r="AR234" s="127" t="s">
        <v>86</v>
      </c>
      <c r="AT234" s="135" t="s">
        <v>77</v>
      </c>
      <c r="AU234" s="135" t="s">
        <v>86</v>
      </c>
      <c r="AY234" s="127" t="s">
        <v>129</v>
      </c>
      <c r="BK234" s="136">
        <f>SUM(BK235:BK272)</f>
        <v>0</v>
      </c>
    </row>
    <row r="235" spans="1:65" s="2" customFormat="1" ht="22.15" customHeight="1">
      <c r="A235" s="31"/>
      <c r="B235" s="139"/>
      <c r="C235" s="140" t="s">
        <v>408</v>
      </c>
      <c r="D235" s="140" t="s">
        <v>131</v>
      </c>
      <c r="E235" s="141" t="s">
        <v>409</v>
      </c>
      <c r="F235" s="142" t="s">
        <v>410</v>
      </c>
      <c r="G235" s="143" t="s">
        <v>180</v>
      </c>
      <c r="H235" s="144">
        <v>2</v>
      </c>
      <c r="I235" s="145"/>
      <c r="J235" s="146">
        <f>ROUND(I235*H235,2)</f>
        <v>0</v>
      </c>
      <c r="K235" s="147"/>
      <c r="L235" s="32"/>
      <c r="M235" s="148" t="s">
        <v>1</v>
      </c>
      <c r="N235" s="149" t="s">
        <v>43</v>
      </c>
      <c r="O235" s="57"/>
      <c r="P235" s="150">
        <f>O235*H235</f>
        <v>0</v>
      </c>
      <c r="Q235" s="150">
        <v>0</v>
      </c>
      <c r="R235" s="150">
        <f>Q235*H235</f>
        <v>0</v>
      </c>
      <c r="S235" s="150">
        <v>0.878</v>
      </c>
      <c r="T235" s="151">
        <f>S235*H235</f>
        <v>1.756</v>
      </c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R235" s="152" t="s">
        <v>135</v>
      </c>
      <c r="AT235" s="152" t="s">
        <v>131</v>
      </c>
      <c r="AU235" s="152" t="s">
        <v>88</v>
      </c>
      <c r="AY235" s="16" t="s">
        <v>129</v>
      </c>
      <c r="BE235" s="153">
        <f>IF(N235="základní",J235,0)</f>
        <v>0</v>
      </c>
      <c r="BF235" s="153">
        <f>IF(N235="snížená",J235,0)</f>
        <v>0</v>
      </c>
      <c r="BG235" s="153">
        <f>IF(N235="zákl. přenesená",J235,0)</f>
        <v>0</v>
      </c>
      <c r="BH235" s="153">
        <f>IF(N235="sníž. přenesená",J235,0)</f>
        <v>0</v>
      </c>
      <c r="BI235" s="153">
        <f>IF(N235="nulová",J235,0)</f>
        <v>0</v>
      </c>
      <c r="BJ235" s="16" t="s">
        <v>86</v>
      </c>
      <c r="BK235" s="153">
        <f>ROUND(I235*H235,2)</f>
        <v>0</v>
      </c>
      <c r="BL235" s="16" t="s">
        <v>135</v>
      </c>
      <c r="BM235" s="152" t="s">
        <v>411</v>
      </c>
    </row>
    <row r="236" spans="1:65" s="2" customFormat="1" ht="22.15" customHeight="1">
      <c r="A236" s="31"/>
      <c r="B236" s="139"/>
      <c r="C236" s="140" t="s">
        <v>412</v>
      </c>
      <c r="D236" s="140" t="s">
        <v>131</v>
      </c>
      <c r="E236" s="141" t="s">
        <v>413</v>
      </c>
      <c r="F236" s="142" t="s">
        <v>414</v>
      </c>
      <c r="G236" s="143" t="s">
        <v>134</v>
      </c>
      <c r="H236" s="144">
        <v>1</v>
      </c>
      <c r="I236" s="145"/>
      <c r="J236" s="146">
        <f>ROUND(I236*H236,2)</f>
        <v>0</v>
      </c>
      <c r="K236" s="147"/>
      <c r="L236" s="32"/>
      <c r="M236" s="148" t="s">
        <v>1</v>
      </c>
      <c r="N236" s="149" t="s">
        <v>43</v>
      </c>
      <c r="O236" s="57"/>
      <c r="P236" s="150">
        <f>O236*H236</f>
        <v>0</v>
      </c>
      <c r="Q236" s="150">
        <v>6.9999999999999999E-4</v>
      </c>
      <c r="R236" s="150">
        <f>Q236*H236</f>
        <v>6.9999999999999999E-4</v>
      </c>
      <c r="S236" s="150">
        <v>0</v>
      </c>
      <c r="T236" s="151">
        <f>S236*H236</f>
        <v>0</v>
      </c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R236" s="152" t="s">
        <v>135</v>
      </c>
      <c r="AT236" s="152" t="s">
        <v>131</v>
      </c>
      <c r="AU236" s="152" t="s">
        <v>88</v>
      </c>
      <c r="AY236" s="16" t="s">
        <v>129</v>
      </c>
      <c r="BE236" s="153">
        <f>IF(N236="základní",J236,0)</f>
        <v>0</v>
      </c>
      <c r="BF236" s="153">
        <f>IF(N236="snížená",J236,0)</f>
        <v>0</v>
      </c>
      <c r="BG236" s="153">
        <f>IF(N236="zákl. přenesená",J236,0)</f>
        <v>0</v>
      </c>
      <c r="BH236" s="153">
        <f>IF(N236="sníž. přenesená",J236,0)</f>
        <v>0</v>
      </c>
      <c r="BI236" s="153">
        <f>IF(N236="nulová",J236,0)</f>
        <v>0</v>
      </c>
      <c r="BJ236" s="16" t="s">
        <v>86</v>
      </c>
      <c r="BK236" s="153">
        <f>ROUND(I236*H236,2)</f>
        <v>0</v>
      </c>
      <c r="BL236" s="16" t="s">
        <v>135</v>
      </c>
      <c r="BM236" s="152" t="s">
        <v>415</v>
      </c>
    </row>
    <row r="237" spans="1:65" s="13" customFormat="1" ht="11.25">
      <c r="B237" s="154"/>
      <c r="D237" s="155" t="s">
        <v>145</v>
      </c>
      <c r="E237" s="156" t="s">
        <v>1</v>
      </c>
      <c r="F237" s="157" t="s">
        <v>416</v>
      </c>
      <c r="H237" s="158">
        <v>1</v>
      </c>
      <c r="I237" s="159"/>
      <c r="L237" s="154"/>
      <c r="M237" s="160"/>
      <c r="N237" s="161"/>
      <c r="O237" s="161"/>
      <c r="P237" s="161"/>
      <c r="Q237" s="161"/>
      <c r="R237" s="161"/>
      <c r="S237" s="161"/>
      <c r="T237" s="162"/>
      <c r="AT237" s="156" t="s">
        <v>145</v>
      </c>
      <c r="AU237" s="156" t="s">
        <v>88</v>
      </c>
      <c r="AV237" s="13" t="s">
        <v>88</v>
      </c>
      <c r="AW237" s="13" t="s">
        <v>33</v>
      </c>
      <c r="AX237" s="13" t="s">
        <v>86</v>
      </c>
      <c r="AY237" s="156" t="s">
        <v>129</v>
      </c>
    </row>
    <row r="238" spans="1:65" s="2" customFormat="1" ht="22.15" customHeight="1">
      <c r="A238" s="31"/>
      <c r="B238" s="139"/>
      <c r="C238" s="140" t="s">
        <v>417</v>
      </c>
      <c r="D238" s="140" t="s">
        <v>131</v>
      </c>
      <c r="E238" s="141" t="s">
        <v>418</v>
      </c>
      <c r="F238" s="142" t="s">
        <v>419</v>
      </c>
      <c r="G238" s="143" t="s">
        <v>134</v>
      </c>
      <c r="H238" s="144">
        <v>1</v>
      </c>
      <c r="I238" s="145"/>
      <c r="J238" s="146">
        <f>ROUND(I238*H238,2)</f>
        <v>0</v>
      </c>
      <c r="K238" s="147"/>
      <c r="L238" s="32"/>
      <c r="M238" s="148" t="s">
        <v>1</v>
      </c>
      <c r="N238" s="149" t="s">
        <v>43</v>
      </c>
      <c r="O238" s="57"/>
      <c r="P238" s="150">
        <f>O238*H238</f>
        <v>0</v>
      </c>
      <c r="Q238" s="150">
        <v>0.11241</v>
      </c>
      <c r="R238" s="150">
        <f>Q238*H238</f>
        <v>0.11241</v>
      </c>
      <c r="S238" s="150">
        <v>0</v>
      </c>
      <c r="T238" s="151">
        <f>S238*H238</f>
        <v>0</v>
      </c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R238" s="152" t="s">
        <v>135</v>
      </c>
      <c r="AT238" s="152" t="s">
        <v>131</v>
      </c>
      <c r="AU238" s="152" t="s">
        <v>88</v>
      </c>
      <c r="AY238" s="16" t="s">
        <v>129</v>
      </c>
      <c r="BE238" s="153">
        <f>IF(N238="základní",J238,0)</f>
        <v>0</v>
      </c>
      <c r="BF238" s="153">
        <f>IF(N238="snížená",J238,0)</f>
        <v>0</v>
      </c>
      <c r="BG238" s="153">
        <f>IF(N238="zákl. přenesená",J238,0)</f>
        <v>0</v>
      </c>
      <c r="BH238" s="153">
        <f>IF(N238="sníž. přenesená",J238,0)</f>
        <v>0</v>
      </c>
      <c r="BI238" s="153">
        <f>IF(N238="nulová",J238,0)</f>
        <v>0</v>
      </c>
      <c r="BJ238" s="16" t="s">
        <v>86</v>
      </c>
      <c r="BK238" s="153">
        <f>ROUND(I238*H238,2)</f>
        <v>0</v>
      </c>
      <c r="BL238" s="16" t="s">
        <v>135</v>
      </c>
      <c r="BM238" s="152" t="s">
        <v>420</v>
      </c>
    </row>
    <row r="239" spans="1:65" s="13" customFormat="1" ht="11.25">
      <c r="B239" s="154"/>
      <c r="D239" s="155" t="s">
        <v>145</v>
      </c>
      <c r="E239" s="156" t="s">
        <v>1</v>
      </c>
      <c r="F239" s="157" t="s">
        <v>421</v>
      </c>
      <c r="H239" s="158">
        <v>1</v>
      </c>
      <c r="I239" s="159"/>
      <c r="L239" s="154"/>
      <c r="M239" s="160"/>
      <c r="N239" s="161"/>
      <c r="O239" s="161"/>
      <c r="P239" s="161"/>
      <c r="Q239" s="161"/>
      <c r="R239" s="161"/>
      <c r="S239" s="161"/>
      <c r="T239" s="162"/>
      <c r="AT239" s="156" t="s">
        <v>145</v>
      </c>
      <c r="AU239" s="156" t="s">
        <v>88</v>
      </c>
      <c r="AV239" s="13" t="s">
        <v>88</v>
      </c>
      <c r="AW239" s="13" t="s">
        <v>33</v>
      </c>
      <c r="AX239" s="13" t="s">
        <v>86</v>
      </c>
      <c r="AY239" s="156" t="s">
        <v>129</v>
      </c>
    </row>
    <row r="240" spans="1:65" s="2" customFormat="1" ht="22.15" customHeight="1">
      <c r="A240" s="31"/>
      <c r="B240" s="139"/>
      <c r="C240" s="140" t="s">
        <v>422</v>
      </c>
      <c r="D240" s="140" t="s">
        <v>131</v>
      </c>
      <c r="E240" s="141" t="s">
        <v>423</v>
      </c>
      <c r="F240" s="142" t="s">
        <v>424</v>
      </c>
      <c r="G240" s="143" t="s">
        <v>143</v>
      </c>
      <c r="H240" s="144">
        <v>6</v>
      </c>
      <c r="I240" s="145"/>
      <c r="J240" s="146">
        <f>ROUND(I240*H240,2)</f>
        <v>0</v>
      </c>
      <c r="K240" s="147"/>
      <c r="L240" s="32"/>
      <c r="M240" s="148" t="s">
        <v>1</v>
      </c>
      <c r="N240" s="149" t="s">
        <v>43</v>
      </c>
      <c r="O240" s="57"/>
      <c r="P240" s="150">
        <f>O240*H240</f>
        <v>0</v>
      </c>
      <c r="Q240" s="150">
        <v>6.9999999999999994E-5</v>
      </c>
      <c r="R240" s="150">
        <f>Q240*H240</f>
        <v>4.1999999999999996E-4</v>
      </c>
      <c r="S240" s="150">
        <v>0</v>
      </c>
      <c r="T240" s="151">
        <f>S240*H240</f>
        <v>0</v>
      </c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R240" s="152" t="s">
        <v>135</v>
      </c>
      <c r="AT240" s="152" t="s">
        <v>131</v>
      </c>
      <c r="AU240" s="152" t="s">
        <v>88</v>
      </c>
      <c r="AY240" s="16" t="s">
        <v>129</v>
      </c>
      <c r="BE240" s="153">
        <f>IF(N240="základní",J240,0)</f>
        <v>0</v>
      </c>
      <c r="BF240" s="153">
        <f>IF(N240="snížená",J240,0)</f>
        <v>0</v>
      </c>
      <c r="BG240" s="153">
        <f>IF(N240="zákl. přenesená",J240,0)</f>
        <v>0</v>
      </c>
      <c r="BH240" s="153">
        <f>IF(N240="sníž. přenesená",J240,0)</f>
        <v>0</v>
      </c>
      <c r="BI240" s="153">
        <f>IF(N240="nulová",J240,0)</f>
        <v>0</v>
      </c>
      <c r="BJ240" s="16" t="s">
        <v>86</v>
      </c>
      <c r="BK240" s="153">
        <f>ROUND(I240*H240,2)</f>
        <v>0</v>
      </c>
      <c r="BL240" s="16" t="s">
        <v>135</v>
      </c>
      <c r="BM240" s="152" t="s">
        <v>425</v>
      </c>
    </row>
    <row r="241" spans="1:65" s="2" customFormat="1" ht="13.9" customHeight="1">
      <c r="A241" s="31"/>
      <c r="B241" s="139"/>
      <c r="C241" s="140" t="s">
        <v>426</v>
      </c>
      <c r="D241" s="140" t="s">
        <v>131</v>
      </c>
      <c r="E241" s="141" t="s">
        <v>427</v>
      </c>
      <c r="F241" s="142" t="s">
        <v>428</v>
      </c>
      <c r="G241" s="143" t="s">
        <v>143</v>
      </c>
      <c r="H241" s="144">
        <v>6</v>
      </c>
      <c r="I241" s="145"/>
      <c r="J241" s="146">
        <f>ROUND(I241*H241,2)</f>
        <v>0</v>
      </c>
      <c r="K241" s="147"/>
      <c r="L241" s="32"/>
      <c r="M241" s="148" t="s">
        <v>1</v>
      </c>
      <c r="N241" s="149" t="s">
        <v>43</v>
      </c>
      <c r="O241" s="57"/>
      <c r="P241" s="150">
        <f>O241*H241</f>
        <v>0</v>
      </c>
      <c r="Q241" s="150">
        <v>1.0000000000000001E-5</v>
      </c>
      <c r="R241" s="150">
        <f>Q241*H241</f>
        <v>6.0000000000000008E-5</v>
      </c>
      <c r="S241" s="150">
        <v>0</v>
      </c>
      <c r="T241" s="151">
        <f>S241*H241</f>
        <v>0</v>
      </c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R241" s="152" t="s">
        <v>135</v>
      </c>
      <c r="AT241" s="152" t="s">
        <v>131</v>
      </c>
      <c r="AU241" s="152" t="s">
        <v>88</v>
      </c>
      <c r="AY241" s="16" t="s">
        <v>129</v>
      </c>
      <c r="BE241" s="153">
        <f>IF(N241="základní",J241,0)</f>
        <v>0</v>
      </c>
      <c r="BF241" s="153">
        <f>IF(N241="snížená",J241,0)</f>
        <v>0</v>
      </c>
      <c r="BG241" s="153">
        <f>IF(N241="zákl. přenesená",J241,0)</f>
        <v>0</v>
      </c>
      <c r="BH241" s="153">
        <f>IF(N241="sníž. přenesená",J241,0)</f>
        <v>0</v>
      </c>
      <c r="BI241" s="153">
        <f>IF(N241="nulová",J241,0)</f>
        <v>0</v>
      </c>
      <c r="BJ241" s="16" t="s">
        <v>86</v>
      </c>
      <c r="BK241" s="153">
        <f>ROUND(I241*H241,2)</f>
        <v>0</v>
      </c>
      <c r="BL241" s="16" t="s">
        <v>135</v>
      </c>
      <c r="BM241" s="152" t="s">
        <v>429</v>
      </c>
    </row>
    <row r="242" spans="1:65" s="2" customFormat="1" ht="22.15" customHeight="1">
      <c r="A242" s="31"/>
      <c r="B242" s="139"/>
      <c r="C242" s="140" t="s">
        <v>430</v>
      </c>
      <c r="D242" s="140" t="s">
        <v>131</v>
      </c>
      <c r="E242" s="141" t="s">
        <v>431</v>
      </c>
      <c r="F242" s="142" t="s">
        <v>432</v>
      </c>
      <c r="G242" s="143" t="s">
        <v>180</v>
      </c>
      <c r="H242" s="144">
        <v>84</v>
      </c>
      <c r="I242" s="145"/>
      <c r="J242" s="146">
        <f>ROUND(I242*H242,2)</f>
        <v>0</v>
      </c>
      <c r="K242" s="147"/>
      <c r="L242" s="32"/>
      <c r="M242" s="148" t="s">
        <v>1</v>
      </c>
      <c r="N242" s="149" t="s">
        <v>43</v>
      </c>
      <c r="O242" s="57"/>
      <c r="P242" s="150">
        <f>O242*H242</f>
        <v>0</v>
      </c>
      <c r="Q242" s="150">
        <v>0.15540000000000001</v>
      </c>
      <c r="R242" s="150">
        <f>Q242*H242</f>
        <v>13.053600000000001</v>
      </c>
      <c r="S242" s="150">
        <v>0</v>
      </c>
      <c r="T242" s="151">
        <f>S242*H242</f>
        <v>0</v>
      </c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R242" s="152" t="s">
        <v>135</v>
      </c>
      <c r="AT242" s="152" t="s">
        <v>131</v>
      </c>
      <c r="AU242" s="152" t="s">
        <v>88</v>
      </c>
      <c r="AY242" s="16" t="s">
        <v>129</v>
      </c>
      <c r="BE242" s="153">
        <f>IF(N242="základní",J242,0)</f>
        <v>0</v>
      </c>
      <c r="BF242" s="153">
        <f>IF(N242="snížená",J242,0)</f>
        <v>0</v>
      </c>
      <c r="BG242" s="153">
        <f>IF(N242="zákl. přenesená",J242,0)</f>
        <v>0</v>
      </c>
      <c r="BH242" s="153">
        <f>IF(N242="sníž. přenesená",J242,0)</f>
        <v>0</v>
      </c>
      <c r="BI242" s="153">
        <f>IF(N242="nulová",J242,0)</f>
        <v>0</v>
      </c>
      <c r="BJ242" s="16" t="s">
        <v>86</v>
      </c>
      <c r="BK242" s="153">
        <f>ROUND(I242*H242,2)</f>
        <v>0</v>
      </c>
      <c r="BL242" s="16" t="s">
        <v>135</v>
      </c>
      <c r="BM242" s="152" t="s">
        <v>433</v>
      </c>
    </row>
    <row r="243" spans="1:65" s="13" customFormat="1" ht="11.25">
      <c r="B243" s="154"/>
      <c r="D243" s="155" t="s">
        <v>145</v>
      </c>
      <c r="E243" s="156" t="s">
        <v>1</v>
      </c>
      <c r="F243" s="157" t="s">
        <v>434</v>
      </c>
      <c r="H243" s="158">
        <v>84</v>
      </c>
      <c r="I243" s="159"/>
      <c r="L243" s="154"/>
      <c r="M243" s="160"/>
      <c r="N243" s="161"/>
      <c r="O243" s="161"/>
      <c r="P243" s="161"/>
      <c r="Q243" s="161"/>
      <c r="R243" s="161"/>
      <c r="S243" s="161"/>
      <c r="T243" s="162"/>
      <c r="AT243" s="156" t="s">
        <v>145</v>
      </c>
      <c r="AU243" s="156" t="s">
        <v>88</v>
      </c>
      <c r="AV243" s="13" t="s">
        <v>88</v>
      </c>
      <c r="AW243" s="13" t="s">
        <v>33</v>
      </c>
      <c r="AX243" s="13" t="s">
        <v>86</v>
      </c>
      <c r="AY243" s="156" t="s">
        <v>129</v>
      </c>
    </row>
    <row r="244" spans="1:65" s="2" customFormat="1" ht="13.9" customHeight="1">
      <c r="A244" s="31"/>
      <c r="B244" s="139"/>
      <c r="C244" s="163" t="s">
        <v>435</v>
      </c>
      <c r="D244" s="163" t="s">
        <v>243</v>
      </c>
      <c r="E244" s="164" t="s">
        <v>436</v>
      </c>
      <c r="F244" s="165" t="s">
        <v>437</v>
      </c>
      <c r="G244" s="166" t="s">
        <v>180</v>
      </c>
      <c r="H244" s="167">
        <v>47</v>
      </c>
      <c r="I244" s="168"/>
      <c r="J244" s="169">
        <f>ROUND(I244*H244,2)</f>
        <v>0</v>
      </c>
      <c r="K244" s="170"/>
      <c r="L244" s="171"/>
      <c r="M244" s="172" t="s">
        <v>1</v>
      </c>
      <c r="N244" s="173" t="s">
        <v>43</v>
      </c>
      <c r="O244" s="57"/>
      <c r="P244" s="150">
        <f>O244*H244</f>
        <v>0</v>
      </c>
      <c r="Q244" s="150">
        <v>0.08</v>
      </c>
      <c r="R244" s="150">
        <f>Q244*H244</f>
        <v>3.7600000000000002</v>
      </c>
      <c r="S244" s="150">
        <v>0</v>
      </c>
      <c r="T244" s="151">
        <f>S244*H244</f>
        <v>0</v>
      </c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R244" s="152" t="s">
        <v>164</v>
      </c>
      <c r="AT244" s="152" t="s">
        <v>243</v>
      </c>
      <c r="AU244" s="152" t="s">
        <v>88</v>
      </c>
      <c r="AY244" s="16" t="s">
        <v>129</v>
      </c>
      <c r="BE244" s="153">
        <f>IF(N244="základní",J244,0)</f>
        <v>0</v>
      </c>
      <c r="BF244" s="153">
        <f>IF(N244="snížená",J244,0)</f>
        <v>0</v>
      </c>
      <c r="BG244" s="153">
        <f>IF(N244="zákl. přenesená",J244,0)</f>
        <v>0</v>
      </c>
      <c r="BH244" s="153">
        <f>IF(N244="sníž. přenesená",J244,0)</f>
        <v>0</v>
      </c>
      <c r="BI244" s="153">
        <f>IF(N244="nulová",J244,0)</f>
        <v>0</v>
      </c>
      <c r="BJ244" s="16" t="s">
        <v>86</v>
      </c>
      <c r="BK244" s="153">
        <f>ROUND(I244*H244,2)</f>
        <v>0</v>
      </c>
      <c r="BL244" s="16" t="s">
        <v>135</v>
      </c>
      <c r="BM244" s="152" t="s">
        <v>438</v>
      </c>
    </row>
    <row r="245" spans="1:65" s="13" customFormat="1" ht="11.25">
      <c r="B245" s="154"/>
      <c r="D245" s="155" t="s">
        <v>145</v>
      </c>
      <c r="E245" s="156" t="s">
        <v>1</v>
      </c>
      <c r="F245" s="157" t="s">
        <v>439</v>
      </c>
      <c r="H245" s="158">
        <v>47</v>
      </c>
      <c r="I245" s="159"/>
      <c r="L245" s="154"/>
      <c r="M245" s="160"/>
      <c r="N245" s="161"/>
      <c r="O245" s="161"/>
      <c r="P245" s="161"/>
      <c r="Q245" s="161"/>
      <c r="R245" s="161"/>
      <c r="S245" s="161"/>
      <c r="T245" s="162"/>
      <c r="AT245" s="156" t="s">
        <v>145</v>
      </c>
      <c r="AU245" s="156" t="s">
        <v>88</v>
      </c>
      <c r="AV245" s="13" t="s">
        <v>88</v>
      </c>
      <c r="AW245" s="13" t="s">
        <v>33</v>
      </c>
      <c r="AX245" s="13" t="s">
        <v>86</v>
      </c>
      <c r="AY245" s="156" t="s">
        <v>129</v>
      </c>
    </row>
    <row r="246" spans="1:65" s="2" customFormat="1" ht="13.9" customHeight="1">
      <c r="A246" s="31"/>
      <c r="B246" s="139"/>
      <c r="C246" s="163" t="s">
        <v>440</v>
      </c>
      <c r="D246" s="163" t="s">
        <v>243</v>
      </c>
      <c r="E246" s="164" t="s">
        <v>441</v>
      </c>
      <c r="F246" s="165" t="s">
        <v>442</v>
      </c>
      <c r="G246" s="166" t="s">
        <v>180</v>
      </c>
      <c r="H246" s="167">
        <v>37</v>
      </c>
      <c r="I246" s="168"/>
      <c r="J246" s="169">
        <f>ROUND(I246*H246,2)</f>
        <v>0</v>
      </c>
      <c r="K246" s="170"/>
      <c r="L246" s="171"/>
      <c r="M246" s="172" t="s">
        <v>1</v>
      </c>
      <c r="N246" s="173" t="s">
        <v>43</v>
      </c>
      <c r="O246" s="57"/>
      <c r="P246" s="150">
        <f>O246*H246</f>
        <v>0</v>
      </c>
      <c r="Q246" s="150">
        <v>6.0999999999999999E-2</v>
      </c>
      <c r="R246" s="150">
        <f>Q246*H246</f>
        <v>2.2570000000000001</v>
      </c>
      <c r="S246" s="150">
        <v>0</v>
      </c>
      <c r="T246" s="151">
        <f>S246*H246</f>
        <v>0</v>
      </c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R246" s="152" t="s">
        <v>164</v>
      </c>
      <c r="AT246" s="152" t="s">
        <v>243</v>
      </c>
      <c r="AU246" s="152" t="s">
        <v>88</v>
      </c>
      <c r="AY246" s="16" t="s">
        <v>129</v>
      </c>
      <c r="BE246" s="153">
        <f>IF(N246="základní",J246,0)</f>
        <v>0</v>
      </c>
      <c r="BF246" s="153">
        <f>IF(N246="snížená",J246,0)</f>
        <v>0</v>
      </c>
      <c r="BG246" s="153">
        <f>IF(N246="zákl. přenesená",J246,0)</f>
        <v>0</v>
      </c>
      <c r="BH246" s="153">
        <f>IF(N246="sníž. přenesená",J246,0)</f>
        <v>0</v>
      </c>
      <c r="BI246" s="153">
        <f>IF(N246="nulová",J246,0)</f>
        <v>0</v>
      </c>
      <c r="BJ246" s="16" t="s">
        <v>86</v>
      </c>
      <c r="BK246" s="153">
        <f>ROUND(I246*H246,2)</f>
        <v>0</v>
      </c>
      <c r="BL246" s="16" t="s">
        <v>135</v>
      </c>
      <c r="BM246" s="152" t="s">
        <v>443</v>
      </c>
    </row>
    <row r="247" spans="1:65" s="13" customFormat="1" ht="11.25">
      <c r="B247" s="154"/>
      <c r="D247" s="155" t="s">
        <v>145</v>
      </c>
      <c r="E247" s="156" t="s">
        <v>1</v>
      </c>
      <c r="F247" s="157" t="s">
        <v>444</v>
      </c>
      <c r="H247" s="158">
        <v>37</v>
      </c>
      <c r="I247" s="159"/>
      <c r="L247" s="154"/>
      <c r="M247" s="160"/>
      <c r="N247" s="161"/>
      <c r="O247" s="161"/>
      <c r="P247" s="161"/>
      <c r="Q247" s="161"/>
      <c r="R247" s="161"/>
      <c r="S247" s="161"/>
      <c r="T247" s="162"/>
      <c r="AT247" s="156" t="s">
        <v>145</v>
      </c>
      <c r="AU247" s="156" t="s">
        <v>88</v>
      </c>
      <c r="AV247" s="13" t="s">
        <v>88</v>
      </c>
      <c r="AW247" s="13" t="s">
        <v>33</v>
      </c>
      <c r="AX247" s="13" t="s">
        <v>86</v>
      </c>
      <c r="AY247" s="156" t="s">
        <v>129</v>
      </c>
    </row>
    <row r="248" spans="1:65" s="2" customFormat="1" ht="22.15" customHeight="1">
      <c r="A248" s="31"/>
      <c r="B248" s="139"/>
      <c r="C248" s="140" t="s">
        <v>445</v>
      </c>
      <c r="D248" s="140" t="s">
        <v>131</v>
      </c>
      <c r="E248" s="141" t="s">
        <v>446</v>
      </c>
      <c r="F248" s="142" t="s">
        <v>447</v>
      </c>
      <c r="G248" s="143" t="s">
        <v>180</v>
      </c>
      <c r="H248" s="144">
        <v>742</v>
      </c>
      <c r="I248" s="145"/>
      <c r="J248" s="146">
        <f>ROUND(I248*H248,2)</f>
        <v>0</v>
      </c>
      <c r="K248" s="147"/>
      <c r="L248" s="32"/>
      <c r="M248" s="148" t="s">
        <v>1</v>
      </c>
      <c r="N248" s="149" t="s">
        <v>43</v>
      </c>
      <c r="O248" s="57"/>
      <c r="P248" s="150">
        <f>O248*H248</f>
        <v>0</v>
      </c>
      <c r="Q248" s="150">
        <v>0.1295</v>
      </c>
      <c r="R248" s="150">
        <f>Q248*H248</f>
        <v>96.088999999999999</v>
      </c>
      <c r="S248" s="150">
        <v>0</v>
      </c>
      <c r="T248" s="151">
        <f>S248*H248</f>
        <v>0</v>
      </c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R248" s="152" t="s">
        <v>135</v>
      </c>
      <c r="AT248" s="152" t="s">
        <v>131</v>
      </c>
      <c r="AU248" s="152" t="s">
        <v>88</v>
      </c>
      <c r="AY248" s="16" t="s">
        <v>129</v>
      </c>
      <c r="BE248" s="153">
        <f>IF(N248="základní",J248,0)</f>
        <v>0</v>
      </c>
      <c r="BF248" s="153">
        <f>IF(N248="snížená",J248,0)</f>
        <v>0</v>
      </c>
      <c r="BG248" s="153">
        <f>IF(N248="zákl. přenesená",J248,0)</f>
        <v>0</v>
      </c>
      <c r="BH248" s="153">
        <f>IF(N248="sníž. přenesená",J248,0)</f>
        <v>0</v>
      </c>
      <c r="BI248" s="153">
        <f>IF(N248="nulová",J248,0)</f>
        <v>0</v>
      </c>
      <c r="BJ248" s="16" t="s">
        <v>86</v>
      </c>
      <c r="BK248" s="153">
        <f>ROUND(I248*H248,2)</f>
        <v>0</v>
      </c>
      <c r="BL248" s="16" t="s">
        <v>135</v>
      </c>
      <c r="BM248" s="152" t="s">
        <v>448</v>
      </c>
    </row>
    <row r="249" spans="1:65" s="13" customFormat="1" ht="11.25">
      <c r="B249" s="154"/>
      <c r="D249" s="155" t="s">
        <v>145</v>
      </c>
      <c r="E249" s="156" t="s">
        <v>1</v>
      </c>
      <c r="F249" s="157" t="s">
        <v>449</v>
      </c>
      <c r="H249" s="158">
        <v>742</v>
      </c>
      <c r="I249" s="159"/>
      <c r="L249" s="154"/>
      <c r="M249" s="160"/>
      <c r="N249" s="161"/>
      <c r="O249" s="161"/>
      <c r="P249" s="161"/>
      <c r="Q249" s="161"/>
      <c r="R249" s="161"/>
      <c r="S249" s="161"/>
      <c r="T249" s="162"/>
      <c r="AT249" s="156" t="s">
        <v>145</v>
      </c>
      <c r="AU249" s="156" t="s">
        <v>88</v>
      </c>
      <c r="AV249" s="13" t="s">
        <v>88</v>
      </c>
      <c r="AW249" s="13" t="s">
        <v>33</v>
      </c>
      <c r="AX249" s="13" t="s">
        <v>86</v>
      </c>
      <c r="AY249" s="156" t="s">
        <v>129</v>
      </c>
    </row>
    <row r="250" spans="1:65" s="2" customFormat="1" ht="13.9" customHeight="1">
      <c r="A250" s="31"/>
      <c r="B250" s="139"/>
      <c r="C250" s="163" t="s">
        <v>450</v>
      </c>
      <c r="D250" s="163" t="s">
        <v>243</v>
      </c>
      <c r="E250" s="164" t="s">
        <v>451</v>
      </c>
      <c r="F250" s="165" t="s">
        <v>452</v>
      </c>
      <c r="G250" s="166" t="s">
        <v>180</v>
      </c>
      <c r="H250" s="167">
        <v>732</v>
      </c>
      <c r="I250" s="168"/>
      <c r="J250" s="169">
        <f>ROUND(I250*H250,2)</f>
        <v>0</v>
      </c>
      <c r="K250" s="170"/>
      <c r="L250" s="171"/>
      <c r="M250" s="172" t="s">
        <v>1</v>
      </c>
      <c r="N250" s="173" t="s">
        <v>43</v>
      </c>
      <c r="O250" s="57"/>
      <c r="P250" s="150">
        <f>O250*H250</f>
        <v>0</v>
      </c>
      <c r="Q250" s="150">
        <v>3.5999999999999997E-2</v>
      </c>
      <c r="R250" s="150">
        <f>Q250*H250</f>
        <v>26.351999999999997</v>
      </c>
      <c r="S250" s="150">
        <v>0</v>
      </c>
      <c r="T250" s="151">
        <f>S250*H250</f>
        <v>0</v>
      </c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R250" s="152" t="s">
        <v>164</v>
      </c>
      <c r="AT250" s="152" t="s">
        <v>243</v>
      </c>
      <c r="AU250" s="152" t="s">
        <v>88</v>
      </c>
      <c r="AY250" s="16" t="s">
        <v>129</v>
      </c>
      <c r="BE250" s="153">
        <f>IF(N250="základní",J250,0)</f>
        <v>0</v>
      </c>
      <c r="BF250" s="153">
        <f>IF(N250="snížená",J250,0)</f>
        <v>0</v>
      </c>
      <c r="BG250" s="153">
        <f>IF(N250="zákl. přenesená",J250,0)</f>
        <v>0</v>
      </c>
      <c r="BH250" s="153">
        <f>IF(N250="sníž. přenesená",J250,0)</f>
        <v>0</v>
      </c>
      <c r="BI250" s="153">
        <f>IF(N250="nulová",J250,0)</f>
        <v>0</v>
      </c>
      <c r="BJ250" s="16" t="s">
        <v>86</v>
      </c>
      <c r="BK250" s="153">
        <f>ROUND(I250*H250,2)</f>
        <v>0</v>
      </c>
      <c r="BL250" s="16" t="s">
        <v>135</v>
      </c>
      <c r="BM250" s="152" t="s">
        <v>453</v>
      </c>
    </row>
    <row r="251" spans="1:65" s="13" customFormat="1" ht="11.25">
      <c r="B251" s="154"/>
      <c r="D251" s="155" t="s">
        <v>145</v>
      </c>
      <c r="E251" s="156" t="s">
        <v>1</v>
      </c>
      <c r="F251" s="157" t="s">
        <v>454</v>
      </c>
      <c r="H251" s="158">
        <v>732</v>
      </c>
      <c r="I251" s="159"/>
      <c r="L251" s="154"/>
      <c r="M251" s="160"/>
      <c r="N251" s="161"/>
      <c r="O251" s="161"/>
      <c r="P251" s="161"/>
      <c r="Q251" s="161"/>
      <c r="R251" s="161"/>
      <c r="S251" s="161"/>
      <c r="T251" s="162"/>
      <c r="AT251" s="156" t="s">
        <v>145</v>
      </c>
      <c r="AU251" s="156" t="s">
        <v>88</v>
      </c>
      <c r="AV251" s="13" t="s">
        <v>88</v>
      </c>
      <c r="AW251" s="13" t="s">
        <v>33</v>
      </c>
      <c r="AX251" s="13" t="s">
        <v>86</v>
      </c>
      <c r="AY251" s="156" t="s">
        <v>129</v>
      </c>
    </row>
    <row r="252" spans="1:65" s="2" customFormat="1" ht="13.9" customHeight="1">
      <c r="A252" s="31"/>
      <c r="B252" s="139"/>
      <c r="C252" s="163" t="s">
        <v>455</v>
      </c>
      <c r="D252" s="163" t="s">
        <v>243</v>
      </c>
      <c r="E252" s="164" t="s">
        <v>456</v>
      </c>
      <c r="F252" s="165" t="s">
        <v>457</v>
      </c>
      <c r="G252" s="166" t="s">
        <v>180</v>
      </c>
      <c r="H252" s="167">
        <v>10</v>
      </c>
      <c r="I252" s="168"/>
      <c r="J252" s="169">
        <f>ROUND(I252*H252,2)</f>
        <v>0</v>
      </c>
      <c r="K252" s="170"/>
      <c r="L252" s="171"/>
      <c r="M252" s="172" t="s">
        <v>1</v>
      </c>
      <c r="N252" s="173" t="s">
        <v>43</v>
      </c>
      <c r="O252" s="57"/>
      <c r="P252" s="150">
        <f>O252*H252</f>
        <v>0</v>
      </c>
      <c r="Q252" s="150">
        <v>3.5999999999999997E-2</v>
      </c>
      <c r="R252" s="150">
        <f>Q252*H252</f>
        <v>0.36</v>
      </c>
      <c r="S252" s="150">
        <v>0</v>
      </c>
      <c r="T252" s="151">
        <f>S252*H252</f>
        <v>0</v>
      </c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R252" s="152" t="s">
        <v>164</v>
      </c>
      <c r="AT252" s="152" t="s">
        <v>243</v>
      </c>
      <c r="AU252" s="152" t="s">
        <v>88</v>
      </c>
      <c r="AY252" s="16" t="s">
        <v>129</v>
      </c>
      <c r="BE252" s="153">
        <f>IF(N252="základní",J252,0)</f>
        <v>0</v>
      </c>
      <c r="BF252" s="153">
        <f>IF(N252="snížená",J252,0)</f>
        <v>0</v>
      </c>
      <c r="BG252" s="153">
        <f>IF(N252="zákl. přenesená",J252,0)</f>
        <v>0</v>
      </c>
      <c r="BH252" s="153">
        <f>IF(N252="sníž. přenesená",J252,0)</f>
        <v>0</v>
      </c>
      <c r="BI252" s="153">
        <f>IF(N252="nulová",J252,0)</f>
        <v>0</v>
      </c>
      <c r="BJ252" s="16" t="s">
        <v>86</v>
      </c>
      <c r="BK252" s="153">
        <f>ROUND(I252*H252,2)</f>
        <v>0</v>
      </c>
      <c r="BL252" s="16" t="s">
        <v>135</v>
      </c>
      <c r="BM252" s="152" t="s">
        <v>458</v>
      </c>
    </row>
    <row r="253" spans="1:65" s="13" customFormat="1" ht="11.25">
      <c r="B253" s="154"/>
      <c r="D253" s="155" t="s">
        <v>145</v>
      </c>
      <c r="E253" s="156" t="s">
        <v>1</v>
      </c>
      <c r="F253" s="157" t="s">
        <v>459</v>
      </c>
      <c r="H253" s="158">
        <v>10</v>
      </c>
      <c r="I253" s="159"/>
      <c r="L253" s="154"/>
      <c r="M253" s="160"/>
      <c r="N253" s="161"/>
      <c r="O253" s="161"/>
      <c r="P253" s="161"/>
      <c r="Q253" s="161"/>
      <c r="R253" s="161"/>
      <c r="S253" s="161"/>
      <c r="T253" s="162"/>
      <c r="AT253" s="156" t="s">
        <v>145</v>
      </c>
      <c r="AU253" s="156" t="s">
        <v>88</v>
      </c>
      <c r="AV253" s="13" t="s">
        <v>88</v>
      </c>
      <c r="AW253" s="13" t="s">
        <v>33</v>
      </c>
      <c r="AX253" s="13" t="s">
        <v>86</v>
      </c>
      <c r="AY253" s="156" t="s">
        <v>129</v>
      </c>
    </row>
    <row r="254" spans="1:65" s="2" customFormat="1" ht="22.15" customHeight="1">
      <c r="A254" s="31"/>
      <c r="B254" s="139"/>
      <c r="C254" s="140" t="s">
        <v>460</v>
      </c>
      <c r="D254" s="140" t="s">
        <v>131</v>
      </c>
      <c r="E254" s="141" t="s">
        <v>461</v>
      </c>
      <c r="F254" s="142" t="s">
        <v>462</v>
      </c>
      <c r="G254" s="143" t="s">
        <v>180</v>
      </c>
      <c r="H254" s="144">
        <v>6.5</v>
      </c>
      <c r="I254" s="145"/>
      <c r="J254" s="146">
        <f>ROUND(I254*H254,2)</f>
        <v>0</v>
      </c>
      <c r="K254" s="147"/>
      <c r="L254" s="32"/>
      <c r="M254" s="148" t="s">
        <v>1</v>
      </c>
      <c r="N254" s="149" t="s">
        <v>43</v>
      </c>
      <c r="O254" s="57"/>
      <c r="P254" s="150">
        <f>O254*H254</f>
        <v>0</v>
      </c>
      <c r="Q254" s="150">
        <v>0</v>
      </c>
      <c r="R254" s="150">
        <f>Q254*H254</f>
        <v>0</v>
      </c>
      <c r="S254" s="150">
        <v>0</v>
      </c>
      <c r="T254" s="151">
        <f>S254*H254</f>
        <v>0</v>
      </c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R254" s="152" t="s">
        <v>135</v>
      </c>
      <c r="AT254" s="152" t="s">
        <v>131</v>
      </c>
      <c r="AU254" s="152" t="s">
        <v>88</v>
      </c>
      <c r="AY254" s="16" t="s">
        <v>129</v>
      </c>
      <c r="BE254" s="153">
        <f>IF(N254="základní",J254,0)</f>
        <v>0</v>
      </c>
      <c r="BF254" s="153">
        <f>IF(N254="snížená",J254,0)</f>
        <v>0</v>
      </c>
      <c r="BG254" s="153">
        <f>IF(N254="zákl. přenesená",J254,0)</f>
        <v>0</v>
      </c>
      <c r="BH254" s="153">
        <f>IF(N254="sníž. přenesená",J254,0)</f>
        <v>0</v>
      </c>
      <c r="BI254" s="153">
        <f>IF(N254="nulová",J254,0)</f>
        <v>0</v>
      </c>
      <c r="BJ254" s="16" t="s">
        <v>86</v>
      </c>
      <c r="BK254" s="153">
        <f>ROUND(I254*H254,2)</f>
        <v>0</v>
      </c>
      <c r="BL254" s="16" t="s">
        <v>135</v>
      </c>
      <c r="BM254" s="152" t="s">
        <v>463</v>
      </c>
    </row>
    <row r="255" spans="1:65" s="2" customFormat="1" ht="22.15" customHeight="1">
      <c r="A255" s="31"/>
      <c r="B255" s="139"/>
      <c r="C255" s="140" t="s">
        <v>464</v>
      </c>
      <c r="D255" s="140" t="s">
        <v>131</v>
      </c>
      <c r="E255" s="141" t="s">
        <v>465</v>
      </c>
      <c r="F255" s="142" t="s">
        <v>466</v>
      </c>
      <c r="G255" s="143" t="s">
        <v>180</v>
      </c>
      <c r="H255" s="144">
        <v>3.5</v>
      </c>
      <c r="I255" s="145"/>
      <c r="J255" s="146">
        <f>ROUND(I255*H255,2)</f>
        <v>0</v>
      </c>
      <c r="K255" s="147"/>
      <c r="L255" s="32"/>
      <c r="M255" s="148" t="s">
        <v>1</v>
      </c>
      <c r="N255" s="149" t="s">
        <v>43</v>
      </c>
      <c r="O255" s="57"/>
      <c r="P255" s="150">
        <f>O255*H255</f>
        <v>0</v>
      </c>
      <c r="Q255" s="150">
        <v>0</v>
      </c>
      <c r="R255" s="150">
        <f>Q255*H255</f>
        <v>0</v>
      </c>
      <c r="S255" s="150">
        <v>0</v>
      </c>
      <c r="T255" s="151">
        <f>S255*H255</f>
        <v>0</v>
      </c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R255" s="152" t="s">
        <v>135</v>
      </c>
      <c r="AT255" s="152" t="s">
        <v>131</v>
      </c>
      <c r="AU255" s="152" t="s">
        <v>88</v>
      </c>
      <c r="AY255" s="16" t="s">
        <v>129</v>
      </c>
      <c r="BE255" s="153">
        <f>IF(N255="základní",J255,0)</f>
        <v>0</v>
      </c>
      <c r="BF255" s="153">
        <f>IF(N255="snížená",J255,0)</f>
        <v>0</v>
      </c>
      <c r="BG255" s="153">
        <f>IF(N255="zákl. přenesená",J255,0)</f>
        <v>0</v>
      </c>
      <c r="BH255" s="153">
        <f>IF(N255="sníž. přenesená",J255,0)</f>
        <v>0</v>
      </c>
      <c r="BI255" s="153">
        <f>IF(N255="nulová",J255,0)</f>
        <v>0</v>
      </c>
      <c r="BJ255" s="16" t="s">
        <v>86</v>
      </c>
      <c r="BK255" s="153">
        <f>ROUND(I255*H255,2)</f>
        <v>0</v>
      </c>
      <c r="BL255" s="16" t="s">
        <v>135</v>
      </c>
      <c r="BM255" s="152" t="s">
        <v>467</v>
      </c>
    </row>
    <row r="256" spans="1:65" s="2" customFormat="1" ht="13.9" customHeight="1">
      <c r="A256" s="31"/>
      <c r="B256" s="139"/>
      <c r="C256" s="140" t="s">
        <v>468</v>
      </c>
      <c r="D256" s="140" t="s">
        <v>131</v>
      </c>
      <c r="E256" s="141" t="s">
        <v>469</v>
      </c>
      <c r="F256" s="142" t="s">
        <v>470</v>
      </c>
      <c r="G256" s="143" t="s">
        <v>180</v>
      </c>
      <c r="H256" s="144">
        <v>10</v>
      </c>
      <c r="I256" s="145"/>
      <c r="J256" s="146">
        <f>ROUND(I256*H256,2)</f>
        <v>0</v>
      </c>
      <c r="K256" s="147"/>
      <c r="L256" s="32"/>
      <c r="M256" s="148" t="s">
        <v>1</v>
      </c>
      <c r="N256" s="149" t="s">
        <v>43</v>
      </c>
      <c r="O256" s="57"/>
      <c r="P256" s="150">
        <f>O256*H256</f>
        <v>0</v>
      </c>
      <c r="Q256" s="150">
        <v>0</v>
      </c>
      <c r="R256" s="150">
        <f>Q256*H256</f>
        <v>0</v>
      </c>
      <c r="S256" s="150">
        <v>0</v>
      </c>
      <c r="T256" s="151">
        <f>S256*H256</f>
        <v>0</v>
      </c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R256" s="152" t="s">
        <v>135</v>
      </c>
      <c r="AT256" s="152" t="s">
        <v>131</v>
      </c>
      <c r="AU256" s="152" t="s">
        <v>88</v>
      </c>
      <c r="AY256" s="16" t="s">
        <v>129</v>
      </c>
      <c r="BE256" s="153">
        <f>IF(N256="základní",J256,0)</f>
        <v>0</v>
      </c>
      <c r="BF256" s="153">
        <f>IF(N256="snížená",J256,0)</f>
        <v>0</v>
      </c>
      <c r="BG256" s="153">
        <f>IF(N256="zákl. přenesená",J256,0)</f>
        <v>0</v>
      </c>
      <c r="BH256" s="153">
        <f>IF(N256="sníž. přenesená",J256,0)</f>
        <v>0</v>
      </c>
      <c r="BI256" s="153">
        <f>IF(N256="nulová",J256,0)</f>
        <v>0</v>
      </c>
      <c r="BJ256" s="16" t="s">
        <v>86</v>
      </c>
      <c r="BK256" s="153">
        <f>ROUND(I256*H256,2)</f>
        <v>0</v>
      </c>
      <c r="BL256" s="16" t="s">
        <v>135</v>
      </c>
      <c r="BM256" s="152" t="s">
        <v>471</v>
      </c>
    </row>
    <row r="257" spans="1:65" s="13" customFormat="1" ht="11.25">
      <c r="B257" s="154"/>
      <c r="D257" s="155" t="s">
        <v>145</v>
      </c>
      <c r="E257" s="156" t="s">
        <v>1</v>
      </c>
      <c r="F257" s="157" t="s">
        <v>459</v>
      </c>
      <c r="H257" s="158">
        <v>10</v>
      </c>
      <c r="I257" s="159"/>
      <c r="L257" s="154"/>
      <c r="M257" s="160"/>
      <c r="N257" s="161"/>
      <c r="O257" s="161"/>
      <c r="P257" s="161"/>
      <c r="Q257" s="161"/>
      <c r="R257" s="161"/>
      <c r="S257" s="161"/>
      <c r="T257" s="162"/>
      <c r="AT257" s="156" t="s">
        <v>145</v>
      </c>
      <c r="AU257" s="156" t="s">
        <v>88</v>
      </c>
      <c r="AV257" s="13" t="s">
        <v>88</v>
      </c>
      <c r="AW257" s="13" t="s">
        <v>33</v>
      </c>
      <c r="AX257" s="13" t="s">
        <v>86</v>
      </c>
      <c r="AY257" s="156" t="s">
        <v>129</v>
      </c>
    </row>
    <row r="258" spans="1:65" s="2" customFormat="1" ht="22.15" customHeight="1">
      <c r="A258" s="31"/>
      <c r="B258" s="139"/>
      <c r="C258" s="140" t="s">
        <v>472</v>
      </c>
      <c r="D258" s="140" t="s">
        <v>131</v>
      </c>
      <c r="E258" s="141" t="s">
        <v>473</v>
      </c>
      <c r="F258" s="142" t="s">
        <v>474</v>
      </c>
      <c r="G258" s="143" t="s">
        <v>193</v>
      </c>
      <c r="H258" s="144">
        <v>6.8</v>
      </c>
      <c r="I258" s="145"/>
      <c r="J258" s="146">
        <f>ROUND(I258*H258,2)</f>
        <v>0</v>
      </c>
      <c r="K258" s="147"/>
      <c r="L258" s="32"/>
      <c r="M258" s="148" t="s">
        <v>1</v>
      </c>
      <c r="N258" s="149" t="s">
        <v>43</v>
      </c>
      <c r="O258" s="57"/>
      <c r="P258" s="150">
        <f>O258*H258</f>
        <v>0</v>
      </c>
      <c r="Q258" s="150">
        <v>2.2563399999999998</v>
      </c>
      <c r="R258" s="150">
        <f>Q258*H258</f>
        <v>15.343111999999998</v>
      </c>
      <c r="S258" s="150">
        <v>0</v>
      </c>
      <c r="T258" s="151">
        <f>S258*H258</f>
        <v>0</v>
      </c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R258" s="152" t="s">
        <v>135</v>
      </c>
      <c r="AT258" s="152" t="s">
        <v>131</v>
      </c>
      <c r="AU258" s="152" t="s">
        <v>88</v>
      </c>
      <c r="AY258" s="16" t="s">
        <v>129</v>
      </c>
      <c r="BE258" s="153">
        <f>IF(N258="základní",J258,0)</f>
        <v>0</v>
      </c>
      <c r="BF258" s="153">
        <f>IF(N258="snížená",J258,0)</f>
        <v>0</v>
      </c>
      <c r="BG258" s="153">
        <f>IF(N258="zákl. přenesená",J258,0)</f>
        <v>0</v>
      </c>
      <c r="BH258" s="153">
        <f>IF(N258="sníž. přenesená",J258,0)</f>
        <v>0</v>
      </c>
      <c r="BI258" s="153">
        <f>IF(N258="nulová",J258,0)</f>
        <v>0</v>
      </c>
      <c r="BJ258" s="16" t="s">
        <v>86</v>
      </c>
      <c r="BK258" s="153">
        <f>ROUND(I258*H258,2)</f>
        <v>0</v>
      </c>
      <c r="BL258" s="16" t="s">
        <v>135</v>
      </c>
      <c r="BM258" s="152" t="s">
        <v>475</v>
      </c>
    </row>
    <row r="259" spans="1:65" s="13" customFormat="1" ht="11.25">
      <c r="B259" s="154"/>
      <c r="D259" s="155" t="s">
        <v>145</v>
      </c>
      <c r="E259" s="156" t="s">
        <v>1</v>
      </c>
      <c r="F259" s="157" t="s">
        <v>476</v>
      </c>
      <c r="H259" s="158">
        <v>6.8</v>
      </c>
      <c r="I259" s="159"/>
      <c r="L259" s="154"/>
      <c r="M259" s="160"/>
      <c r="N259" s="161"/>
      <c r="O259" s="161"/>
      <c r="P259" s="161"/>
      <c r="Q259" s="161"/>
      <c r="R259" s="161"/>
      <c r="S259" s="161"/>
      <c r="T259" s="162"/>
      <c r="AT259" s="156" t="s">
        <v>145</v>
      </c>
      <c r="AU259" s="156" t="s">
        <v>88</v>
      </c>
      <c r="AV259" s="13" t="s">
        <v>88</v>
      </c>
      <c r="AW259" s="13" t="s">
        <v>33</v>
      </c>
      <c r="AX259" s="13" t="s">
        <v>86</v>
      </c>
      <c r="AY259" s="156" t="s">
        <v>129</v>
      </c>
    </row>
    <row r="260" spans="1:65" s="2" customFormat="1" ht="22.15" customHeight="1">
      <c r="A260" s="31"/>
      <c r="B260" s="139"/>
      <c r="C260" s="140" t="s">
        <v>477</v>
      </c>
      <c r="D260" s="140" t="s">
        <v>131</v>
      </c>
      <c r="E260" s="141" t="s">
        <v>478</v>
      </c>
      <c r="F260" s="142" t="s">
        <v>479</v>
      </c>
      <c r="G260" s="143" t="s">
        <v>180</v>
      </c>
      <c r="H260" s="144">
        <v>80</v>
      </c>
      <c r="I260" s="145"/>
      <c r="J260" s="146">
        <f>ROUND(I260*H260,2)</f>
        <v>0</v>
      </c>
      <c r="K260" s="147"/>
      <c r="L260" s="32"/>
      <c r="M260" s="148" t="s">
        <v>1</v>
      </c>
      <c r="N260" s="149" t="s">
        <v>43</v>
      </c>
      <c r="O260" s="57"/>
      <c r="P260" s="150">
        <f>O260*H260</f>
        <v>0</v>
      </c>
      <c r="Q260" s="150">
        <v>6.0999999999999997E-4</v>
      </c>
      <c r="R260" s="150">
        <f>Q260*H260</f>
        <v>4.8799999999999996E-2</v>
      </c>
      <c r="S260" s="150">
        <v>0</v>
      </c>
      <c r="T260" s="151">
        <f>S260*H260</f>
        <v>0</v>
      </c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R260" s="152" t="s">
        <v>135</v>
      </c>
      <c r="AT260" s="152" t="s">
        <v>131</v>
      </c>
      <c r="AU260" s="152" t="s">
        <v>88</v>
      </c>
      <c r="AY260" s="16" t="s">
        <v>129</v>
      </c>
      <c r="BE260" s="153">
        <f>IF(N260="základní",J260,0)</f>
        <v>0</v>
      </c>
      <c r="BF260" s="153">
        <f>IF(N260="snížená",J260,0)</f>
        <v>0</v>
      </c>
      <c r="BG260" s="153">
        <f>IF(N260="zákl. přenesená",J260,0)</f>
        <v>0</v>
      </c>
      <c r="BH260" s="153">
        <f>IF(N260="sníž. přenesená",J260,0)</f>
        <v>0</v>
      </c>
      <c r="BI260" s="153">
        <f>IF(N260="nulová",J260,0)</f>
        <v>0</v>
      </c>
      <c r="BJ260" s="16" t="s">
        <v>86</v>
      </c>
      <c r="BK260" s="153">
        <f>ROUND(I260*H260,2)</f>
        <v>0</v>
      </c>
      <c r="BL260" s="16" t="s">
        <v>135</v>
      </c>
      <c r="BM260" s="152" t="s">
        <v>480</v>
      </c>
    </row>
    <row r="261" spans="1:65" s="2" customFormat="1" ht="13.9" customHeight="1">
      <c r="A261" s="31"/>
      <c r="B261" s="139"/>
      <c r="C261" s="140" t="s">
        <v>481</v>
      </c>
      <c r="D261" s="140" t="s">
        <v>131</v>
      </c>
      <c r="E261" s="141" t="s">
        <v>482</v>
      </c>
      <c r="F261" s="142" t="s">
        <v>483</v>
      </c>
      <c r="G261" s="143" t="s">
        <v>180</v>
      </c>
      <c r="H261" s="144">
        <v>80</v>
      </c>
      <c r="I261" s="145"/>
      <c r="J261" s="146">
        <f>ROUND(I261*H261,2)</f>
        <v>0</v>
      </c>
      <c r="K261" s="147"/>
      <c r="L261" s="32"/>
      <c r="M261" s="148" t="s">
        <v>1</v>
      </c>
      <c r="N261" s="149" t="s">
        <v>43</v>
      </c>
      <c r="O261" s="57"/>
      <c r="P261" s="150">
        <f>O261*H261</f>
        <v>0</v>
      </c>
      <c r="Q261" s="150">
        <v>0</v>
      </c>
      <c r="R261" s="150">
        <f>Q261*H261</f>
        <v>0</v>
      </c>
      <c r="S261" s="150">
        <v>0</v>
      </c>
      <c r="T261" s="151">
        <f>S261*H261</f>
        <v>0</v>
      </c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R261" s="152" t="s">
        <v>135</v>
      </c>
      <c r="AT261" s="152" t="s">
        <v>131</v>
      </c>
      <c r="AU261" s="152" t="s">
        <v>88</v>
      </c>
      <c r="AY261" s="16" t="s">
        <v>129</v>
      </c>
      <c r="BE261" s="153">
        <f>IF(N261="základní",J261,0)</f>
        <v>0</v>
      </c>
      <c r="BF261" s="153">
        <f>IF(N261="snížená",J261,0)</f>
        <v>0</v>
      </c>
      <c r="BG261" s="153">
        <f>IF(N261="zákl. přenesená",J261,0)</f>
        <v>0</v>
      </c>
      <c r="BH261" s="153">
        <f>IF(N261="sníž. přenesená",J261,0)</f>
        <v>0</v>
      </c>
      <c r="BI261" s="153">
        <f>IF(N261="nulová",J261,0)</f>
        <v>0</v>
      </c>
      <c r="BJ261" s="16" t="s">
        <v>86</v>
      </c>
      <c r="BK261" s="153">
        <f>ROUND(I261*H261,2)</f>
        <v>0</v>
      </c>
      <c r="BL261" s="16" t="s">
        <v>135</v>
      </c>
      <c r="BM261" s="152" t="s">
        <v>484</v>
      </c>
    </row>
    <row r="262" spans="1:65" s="2" customFormat="1" ht="22.15" customHeight="1">
      <c r="A262" s="31"/>
      <c r="B262" s="139"/>
      <c r="C262" s="140" t="s">
        <v>485</v>
      </c>
      <c r="D262" s="140" t="s">
        <v>131</v>
      </c>
      <c r="E262" s="141" t="s">
        <v>486</v>
      </c>
      <c r="F262" s="142" t="s">
        <v>487</v>
      </c>
      <c r="G262" s="143" t="s">
        <v>134</v>
      </c>
      <c r="H262" s="144">
        <v>1</v>
      </c>
      <c r="I262" s="145"/>
      <c r="J262" s="146">
        <f>ROUND(I262*H262,2)</f>
        <v>0</v>
      </c>
      <c r="K262" s="147"/>
      <c r="L262" s="32"/>
      <c r="M262" s="148" t="s">
        <v>1</v>
      </c>
      <c r="N262" s="149" t="s">
        <v>43</v>
      </c>
      <c r="O262" s="57"/>
      <c r="P262" s="150">
        <f>O262*H262</f>
        <v>0</v>
      </c>
      <c r="Q262" s="150">
        <v>0</v>
      </c>
      <c r="R262" s="150">
        <f>Q262*H262</f>
        <v>0</v>
      </c>
      <c r="S262" s="150">
        <v>0</v>
      </c>
      <c r="T262" s="151">
        <f>S262*H262</f>
        <v>0</v>
      </c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R262" s="152" t="s">
        <v>135</v>
      </c>
      <c r="AT262" s="152" t="s">
        <v>131</v>
      </c>
      <c r="AU262" s="152" t="s">
        <v>88</v>
      </c>
      <c r="AY262" s="16" t="s">
        <v>129</v>
      </c>
      <c r="BE262" s="153">
        <f>IF(N262="základní",J262,0)</f>
        <v>0</v>
      </c>
      <c r="BF262" s="153">
        <f>IF(N262="snížená",J262,0)</f>
        <v>0</v>
      </c>
      <c r="BG262" s="153">
        <f>IF(N262="zákl. přenesená",J262,0)</f>
        <v>0</v>
      </c>
      <c r="BH262" s="153">
        <f>IF(N262="sníž. přenesená",J262,0)</f>
        <v>0</v>
      </c>
      <c r="BI262" s="153">
        <f>IF(N262="nulová",J262,0)</f>
        <v>0</v>
      </c>
      <c r="BJ262" s="16" t="s">
        <v>86</v>
      </c>
      <c r="BK262" s="153">
        <f>ROUND(I262*H262,2)</f>
        <v>0</v>
      </c>
      <c r="BL262" s="16" t="s">
        <v>135</v>
      </c>
      <c r="BM262" s="152" t="s">
        <v>488</v>
      </c>
    </row>
    <row r="263" spans="1:65" s="2" customFormat="1" ht="22.15" customHeight="1">
      <c r="A263" s="31"/>
      <c r="B263" s="139"/>
      <c r="C263" s="163" t="s">
        <v>489</v>
      </c>
      <c r="D263" s="163" t="s">
        <v>243</v>
      </c>
      <c r="E263" s="164" t="s">
        <v>490</v>
      </c>
      <c r="F263" s="165" t="s">
        <v>491</v>
      </c>
      <c r="G263" s="166" t="s">
        <v>134</v>
      </c>
      <c r="H263" s="167">
        <v>1</v>
      </c>
      <c r="I263" s="168"/>
      <c r="J263" s="169">
        <f>ROUND(I263*H263,2)</f>
        <v>0</v>
      </c>
      <c r="K263" s="170"/>
      <c r="L263" s="171"/>
      <c r="M263" s="172" t="s">
        <v>1</v>
      </c>
      <c r="N263" s="173" t="s">
        <v>43</v>
      </c>
      <c r="O263" s="57"/>
      <c r="P263" s="150">
        <f>O263*H263</f>
        <v>0</v>
      </c>
      <c r="Q263" s="150">
        <v>0.1</v>
      </c>
      <c r="R263" s="150">
        <f>Q263*H263</f>
        <v>0.1</v>
      </c>
      <c r="S263" s="150">
        <v>0</v>
      </c>
      <c r="T263" s="151">
        <f>S263*H263</f>
        <v>0</v>
      </c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R263" s="152" t="s">
        <v>164</v>
      </c>
      <c r="AT263" s="152" t="s">
        <v>243</v>
      </c>
      <c r="AU263" s="152" t="s">
        <v>88</v>
      </c>
      <c r="AY263" s="16" t="s">
        <v>129</v>
      </c>
      <c r="BE263" s="153">
        <f>IF(N263="základní",J263,0)</f>
        <v>0</v>
      </c>
      <c r="BF263" s="153">
        <f>IF(N263="snížená",J263,0)</f>
        <v>0</v>
      </c>
      <c r="BG263" s="153">
        <f>IF(N263="zákl. přenesená",J263,0)</f>
        <v>0</v>
      </c>
      <c r="BH263" s="153">
        <f>IF(N263="sníž. přenesená",J263,0)</f>
        <v>0</v>
      </c>
      <c r="BI263" s="153">
        <f>IF(N263="nulová",J263,0)</f>
        <v>0</v>
      </c>
      <c r="BJ263" s="16" t="s">
        <v>86</v>
      </c>
      <c r="BK263" s="153">
        <f>ROUND(I263*H263,2)</f>
        <v>0</v>
      </c>
      <c r="BL263" s="16" t="s">
        <v>135</v>
      </c>
      <c r="BM263" s="152" t="s">
        <v>492</v>
      </c>
    </row>
    <row r="264" spans="1:65" s="2" customFormat="1" ht="22.15" customHeight="1">
      <c r="A264" s="31"/>
      <c r="B264" s="139"/>
      <c r="C264" s="140" t="s">
        <v>493</v>
      </c>
      <c r="D264" s="140" t="s">
        <v>131</v>
      </c>
      <c r="E264" s="141" t="s">
        <v>494</v>
      </c>
      <c r="F264" s="142" t="s">
        <v>495</v>
      </c>
      <c r="G264" s="143" t="s">
        <v>134</v>
      </c>
      <c r="H264" s="144">
        <v>20</v>
      </c>
      <c r="I264" s="145"/>
      <c r="J264" s="146">
        <f>ROUND(I264*H264,2)</f>
        <v>0</v>
      </c>
      <c r="K264" s="147"/>
      <c r="L264" s="32"/>
      <c r="M264" s="148" t="s">
        <v>1</v>
      </c>
      <c r="N264" s="149" t="s">
        <v>43</v>
      </c>
      <c r="O264" s="57"/>
      <c r="P264" s="150">
        <f>O264*H264</f>
        <v>0</v>
      </c>
      <c r="Q264" s="150">
        <v>2.9999999999999997E-4</v>
      </c>
      <c r="R264" s="150">
        <f>Q264*H264</f>
        <v>5.9999999999999993E-3</v>
      </c>
      <c r="S264" s="150">
        <v>0</v>
      </c>
      <c r="T264" s="151">
        <f>S264*H264</f>
        <v>0</v>
      </c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R264" s="152" t="s">
        <v>135</v>
      </c>
      <c r="AT264" s="152" t="s">
        <v>131</v>
      </c>
      <c r="AU264" s="152" t="s">
        <v>88</v>
      </c>
      <c r="AY264" s="16" t="s">
        <v>129</v>
      </c>
      <c r="BE264" s="153">
        <f>IF(N264="základní",J264,0)</f>
        <v>0</v>
      </c>
      <c r="BF264" s="153">
        <f>IF(N264="snížená",J264,0)</f>
        <v>0</v>
      </c>
      <c r="BG264" s="153">
        <f>IF(N264="zákl. přenesená",J264,0)</f>
        <v>0</v>
      </c>
      <c r="BH264" s="153">
        <f>IF(N264="sníž. přenesená",J264,0)</f>
        <v>0</v>
      </c>
      <c r="BI264" s="153">
        <f>IF(N264="nulová",J264,0)</f>
        <v>0</v>
      </c>
      <c r="BJ264" s="16" t="s">
        <v>86</v>
      </c>
      <c r="BK264" s="153">
        <f>ROUND(I264*H264,2)</f>
        <v>0</v>
      </c>
      <c r="BL264" s="16" t="s">
        <v>135</v>
      </c>
      <c r="BM264" s="152" t="s">
        <v>496</v>
      </c>
    </row>
    <row r="265" spans="1:65" s="13" customFormat="1" ht="11.25">
      <c r="B265" s="154"/>
      <c r="D265" s="155" t="s">
        <v>145</v>
      </c>
      <c r="E265" s="156" t="s">
        <v>1</v>
      </c>
      <c r="F265" s="157" t="s">
        <v>497</v>
      </c>
      <c r="H265" s="158">
        <v>20</v>
      </c>
      <c r="I265" s="159"/>
      <c r="L265" s="154"/>
      <c r="M265" s="160"/>
      <c r="N265" s="161"/>
      <c r="O265" s="161"/>
      <c r="P265" s="161"/>
      <c r="Q265" s="161"/>
      <c r="R265" s="161"/>
      <c r="S265" s="161"/>
      <c r="T265" s="162"/>
      <c r="AT265" s="156" t="s">
        <v>145</v>
      </c>
      <c r="AU265" s="156" t="s">
        <v>88</v>
      </c>
      <c r="AV265" s="13" t="s">
        <v>88</v>
      </c>
      <c r="AW265" s="13" t="s">
        <v>33</v>
      </c>
      <c r="AX265" s="13" t="s">
        <v>86</v>
      </c>
      <c r="AY265" s="156" t="s">
        <v>129</v>
      </c>
    </row>
    <row r="266" spans="1:65" s="2" customFormat="1" ht="13.9" customHeight="1">
      <c r="A266" s="31"/>
      <c r="B266" s="139"/>
      <c r="C266" s="140" t="s">
        <v>498</v>
      </c>
      <c r="D266" s="140" t="s">
        <v>131</v>
      </c>
      <c r="E266" s="141" t="s">
        <v>499</v>
      </c>
      <c r="F266" s="142" t="s">
        <v>500</v>
      </c>
      <c r="G266" s="143" t="s">
        <v>134</v>
      </c>
      <c r="H266" s="144">
        <v>20</v>
      </c>
      <c r="I266" s="145"/>
      <c r="J266" s="146">
        <f>ROUND(I266*H266,2)</f>
        <v>0</v>
      </c>
      <c r="K266" s="147"/>
      <c r="L266" s="32"/>
      <c r="M266" s="148" t="s">
        <v>1</v>
      </c>
      <c r="N266" s="149" t="s">
        <v>43</v>
      </c>
      <c r="O266" s="57"/>
      <c r="P266" s="150">
        <f>O266*H266</f>
        <v>0</v>
      </c>
      <c r="Q266" s="150">
        <v>1.8E-3</v>
      </c>
      <c r="R266" s="150">
        <f>Q266*H266</f>
        <v>3.5999999999999997E-2</v>
      </c>
      <c r="S266" s="150">
        <v>0</v>
      </c>
      <c r="T266" s="151">
        <f>S266*H266</f>
        <v>0</v>
      </c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R266" s="152" t="s">
        <v>135</v>
      </c>
      <c r="AT266" s="152" t="s">
        <v>131</v>
      </c>
      <c r="AU266" s="152" t="s">
        <v>88</v>
      </c>
      <c r="AY266" s="16" t="s">
        <v>129</v>
      </c>
      <c r="BE266" s="153">
        <f>IF(N266="základní",J266,0)</f>
        <v>0</v>
      </c>
      <c r="BF266" s="153">
        <f>IF(N266="snížená",J266,0)</f>
        <v>0</v>
      </c>
      <c r="BG266" s="153">
        <f>IF(N266="zákl. přenesená",J266,0)</f>
        <v>0</v>
      </c>
      <c r="BH266" s="153">
        <f>IF(N266="sníž. přenesená",J266,0)</f>
        <v>0</v>
      </c>
      <c r="BI266" s="153">
        <f>IF(N266="nulová",J266,0)</f>
        <v>0</v>
      </c>
      <c r="BJ266" s="16" t="s">
        <v>86</v>
      </c>
      <c r="BK266" s="153">
        <f>ROUND(I266*H266,2)</f>
        <v>0</v>
      </c>
      <c r="BL266" s="16" t="s">
        <v>135</v>
      </c>
      <c r="BM266" s="152" t="s">
        <v>501</v>
      </c>
    </row>
    <row r="267" spans="1:65" s="2" customFormat="1" ht="22.15" customHeight="1">
      <c r="A267" s="31"/>
      <c r="B267" s="139"/>
      <c r="C267" s="140" t="s">
        <v>502</v>
      </c>
      <c r="D267" s="140" t="s">
        <v>131</v>
      </c>
      <c r="E267" s="141" t="s">
        <v>503</v>
      </c>
      <c r="F267" s="142" t="s">
        <v>504</v>
      </c>
      <c r="G267" s="143" t="s">
        <v>134</v>
      </c>
      <c r="H267" s="144">
        <v>1</v>
      </c>
      <c r="I267" s="145"/>
      <c r="J267" s="146">
        <f>ROUND(I267*H267,2)</f>
        <v>0</v>
      </c>
      <c r="K267" s="147"/>
      <c r="L267" s="32"/>
      <c r="M267" s="148" t="s">
        <v>1</v>
      </c>
      <c r="N267" s="149" t="s">
        <v>43</v>
      </c>
      <c r="O267" s="57"/>
      <c r="P267" s="150">
        <f>O267*H267</f>
        <v>0</v>
      </c>
      <c r="Q267" s="150">
        <v>0</v>
      </c>
      <c r="R267" s="150">
        <f>Q267*H267</f>
        <v>0</v>
      </c>
      <c r="S267" s="150">
        <v>8.2000000000000003E-2</v>
      </c>
      <c r="T267" s="151">
        <f>S267*H267</f>
        <v>8.2000000000000003E-2</v>
      </c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R267" s="152" t="s">
        <v>135</v>
      </c>
      <c r="AT267" s="152" t="s">
        <v>131</v>
      </c>
      <c r="AU267" s="152" t="s">
        <v>88</v>
      </c>
      <c r="AY267" s="16" t="s">
        <v>129</v>
      </c>
      <c r="BE267" s="153">
        <f>IF(N267="základní",J267,0)</f>
        <v>0</v>
      </c>
      <c r="BF267" s="153">
        <f>IF(N267="snížená",J267,0)</f>
        <v>0</v>
      </c>
      <c r="BG267" s="153">
        <f>IF(N267="zákl. přenesená",J267,0)</f>
        <v>0</v>
      </c>
      <c r="BH267" s="153">
        <f>IF(N267="sníž. přenesená",J267,0)</f>
        <v>0</v>
      </c>
      <c r="BI267" s="153">
        <f>IF(N267="nulová",J267,0)</f>
        <v>0</v>
      </c>
      <c r="BJ267" s="16" t="s">
        <v>86</v>
      </c>
      <c r="BK267" s="153">
        <f>ROUND(I267*H267,2)</f>
        <v>0</v>
      </c>
      <c r="BL267" s="16" t="s">
        <v>135</v>
      </c>
      <c r="BM267" s="152" t="s">
        <v>505</v>
      </c>
    </row>
    <row r="268" spans="1:65" s="2" customFormat="1" ht="13.9" customHeight="1">
      <c r="A268" s="31"/>
      <c r="B268" s="139"/>
      <c r="C268" s="140" t="s">
        <v>506</v>
      </c>
      <c r="D268" s="140" t="s">
        <v>131</v>
      </c>
      <c r="E268" s="141" t="s">
        <v>507</v>
      </c>
      <c r="F268" s="142" t="s">
        <v>508</v>
      </c>
      <c r="G268" s="143" t="s">
        <v>180</v>
      </c>
      <c r="H268" s="144">
        <v>8</v>
      </c>
      <c r="I268" s="145"/>
      <c r="J268" s="146">
        <f>ROUND(I268*H268,2)</f>
        <v>0</v>
      </c>
      <c r="K268" s="147"/>
      <c r="L268" s="32"/>
      <c r="M268" s="148" t="s">
        <v>1</v>
      </c>
      <c r="N268" s="149" t="s">
        <v>43</v>
      </c>
      <c r="O268" s="57"/>
      <c r="P268" s="150">
        <f>O268*H268</f>
        <v>0</v>
      </c>
      <c r="Q268" s="150">
        <v>0</v>
      </c>
      <c r="R268" s="150">
        <f>Q268*H268</f>
        <v>0</v>
      </c>
      <c r="S268" s="150">
        <v>2.8000000000000001E-2</v>
      </c>
      <c r="T268" s="151">
        <f>S268*H268</f>
        <v>0.224</v>
      </c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R268" s="152" t="s">
        <v>135</v>
      </c>
      <c r="AT268" s="152" t="s">
        <v>131</v>
      </c>
      <c r="AU268" s="152" t="s">
        <v>88</v>
      </c>
      <c r="AY268" s="16" t="s">
        <v>129</v>
      </c>
      <c r="BE268" s="153">
        <f>IF(N268="základní",J268,0)</f>
        <v>0</v>
      </c>
      <c r="BF268" s="153">
        <f>IF(N268="snížená",J268,0)</f>
        <v>0</v>
      </c>
      <c r="BG268" s="153">
        <f>IF(N268="zákl. přenesená",J268,0)</f>
        <v>0</v>
      </c>
      <c r="BH268" s="153">
        <f>IF(N268="sníž. přenesená",J268,0)</f>
        <v>0</v>
      </c>
      <c r="BI268" s="153">
        <f>IF(N268="nulová",J268,0)</f>
        <v>0</v>
      </c>
      <c r="BJ268" s="16" t="s">
        <v>86</v>
      </c>
      <c r="BK268" s="153">
        <f>ROUND(I268*H268,2)</f>
        <v>0</v>
      </c>
      <c r="BL268" s="16" t="s">
        <v>135</v>
      </c>
      <c r="BM268" s="152" t="s">
        <v>509</v>
      </c>
    </row>
    <row r="269" spans="1:65" s="2" customFormat="1" ht="13.9" customHeight="1">
      <c r="A269" s="31"/>
      <c r="B269" s="139"/>
      <c r="C269" s="140" t="s">
        <v>510</v>
      </c>
      <c r="D269" s="140" t="s">
        <v>131</v>
      </c>
      <c r="E269" s="141" t="s">
        <v>511</v>
      </c>
      <c r="F269" s="142" t="s">
        <v>512</v>
      </c>
      <c r="G269" s="143" t="s">
        <v>180</v>
      </c>
      <c r="H269" s="144">
        <v>25</v>
      </c>
      <c r="I269" s="145"/>
      <c r="J269" s="146">
        <f>ROUND(I269*H269,2)</f>
        <v>0</v>
      </c>
      <c r="K269" s="147"/>
      <c r="L269" s="32"/>
      <c r="M269" s="148" t="s">
        <v>1</v>
      </c>
      <c r="N269" s="149" t="s">
        <v>43</v>
      </c>
      <c r="O269" s="57"/>
      <c r="P269" s="150">
        <f>O269*H269</f>
        <v>0</v>
      </c>
      <c r="Q269" s="150">
        <v>0</v>
      </c>
      <c r="R269" s="150">
        <f>Q269*H269</f>
        <v>0</v>
      </c>
      <c r="S269" s="150">
        <v>0</v>
      </c>
      <c r="T269" s="151">
        <f>S269*H269</f>
        <v>0</v>
      </c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R269" s="152" t="s">
        <v>135</v>
      </c>
      <c r="AT269" s="152" t="s">
        <v>131</v>
      </c>
      <c r="AU269" s="152" t="s">
        <v>88</v>
      </c>
      <c r="AY269" s="16" t="s">
        <v>129</v>
      </c>
      <c r="BE269" s="153">
        <f>IF(N269="základní",J269,0)</f>
        <v>0</v>
      </c>
      <c r="BF269" s="153">
        <f>IF(N269="snížená",J269,0)</f>
        <v>0</v>
      </c>
      <c r="BG269" s="153">
        <f>IF(N269="zákl. přenesená",J269,0)</f>
        <v>0</v>
      </c>
      <c r="BH269" s="153">
        <f>IF(N269="sníž. přenesená",J269,0)</f>
        <v>0</v>
      </c>
      <c r="BI269" s="153">
        <f>IF(N269="nulová",J269,0)</f>
        <v>0</v>
      </c>
      <c r="BJ269" s="16" t="s">
        <v>86</v>
      </c>
      <c r="BK269" s="153">
        <f>ROUND(I269*H269,2)</f>
        <v>0</v>
      </c>
      <c r="BL269" s="16" t="s">
        <v>135</v>
      </c>
      <c r="BM269" s="152" t="s">
        <v>513</v>
      </c>
    </row>
    <row r="270" spans="1:65" s="13" customFormat="1" ht="11.25">
      <c r="B270" s="154"/>
      <c r="D270" s="155" t="s">
        <v>145</v>
      </c>
      <c r="E270" s="156" t="s">
        <v>1</v>
      </c>
      <c r="F270" s="157" t="s">
        <v>238</v>
      </c>
      <c r="H270" s="158">
        <v>25</v>
      </c>
      <c r="I270" s="159"/>
      <c r="L270" s="154"/>
      <c r="M270" s="160"/>
      <c r="N270" s="161"/>
      <c r="O270" s="161"/>
      <c r="P270" s="161"/>
      <c r="Q270" s="161"/>
      <c r="R270" s="161"/>
      <c r="S270" s="161"/>
      <c r="T270" s="162"/>
      <c r="AT270" s="156" t="s">
        <v>145</v>
      </c>
      <c r="AU270" s="156" t="s">
        <v>88</v>
      </c>
      <c r="AV270" s="13" t="s">
        <v>88</v>
      </c>
      <c r="AW270" s="13" t="s">
        <v>33</v>
      </c>
      <c r="AX270" s="13" t="s">
        <v>86</v>
      </c>
      <c r="AY270" s="156" t="s">
        <v>129</v>
      </c>
    </row>
    <row r="271" spans="1:65" s="2" customFormat="1" ht="22.15" customHeight="1">
      <c r="A271" s="31"/>
      <c r="B271" s="139"/>
      <c r="C271" s="140" t="s">
        <v>514</v>
      </c>
      <c r="D271" s="140" t="s">
        <v>131</v>
      </c>
      <c r="E271" s="141" t="s">
        <v>515</v>
      </c>
      <c r="F271" s="142" t="s">
        <v>516</v>
      </c>
      <c r="G271" s="143" t="s">
        <v>143</v>
      </c>
      <c r="H271" s="144">
        <v>165</v>
      </c>
      <c r="I271" s="145"/>
      <c r="J271" s="146">
        <f>ROUND(I271*H271,2)</f>
        <v>0</v>
      </c>
      <c r="K271" s="147"/>
      <c r="L271" s="32"/>
      <c r="M271" s="148" t="s">
        <v>1</v>
      </c>
      <c r="N271" s="149" t="s">
        <v>43</v>
      </c>
      <c r="O271" s="57"/>
      <c r="P271" s="150">
        <f>O271*H271</f>
        <v>0</v>
      </c>
      <c r="Q271" s="150">
        <v>0</v>
      </c>
      <c r="R271" s="150">
        <f>Q271*H271</f>
        <v>0</v>
      </c>
      <c r="S271" s="150">
        <v>0</v>
      </c>
      <c r="T271" s="151">
        <f>S271*H271</f>
        <v>0</v>
      </c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R271" s="152" t="s">
        <v>135</v>
      </c>
      <c r="AT271" s="152" t="s">
        <v>131</v>
      </c>
      <c r="AU271" s="152" t="s">
        <v>88</v>
      </c>
      <c r="AY271" s="16" t="s">
        <v>129</v>
      </c>
      <c r="BE271" s="153">
        <f>IF(N271="základní",J271,0)</f>
        <v>0</v>
      </c>
      <c r="BF271" s="153">
        <f>IF(N271="snížená",J271,0)</f>
        <v>0</v>
      </c>
      <c r="BG271" s="153">
        <f>IF(N271="zákl. přenesená",J271,0)</f>
        <v>0</v>
      </c>
      <c r="BH271" s="153">
        <f>IF(N271="sníž. přenesená",J271,0)</f>
        <v>0</v>
      </c>
      <c r="BI271" s="153">
        <f>IF(N271="nulová",J271,0)</f>
        <v>0</v>
      </c>
      <c r="BJ271" s="16" t="s">
        <v>86</v>
      </c>
      <c r="BK271" s="153">
        <f>ROUND(I271*H271,2)</f>
        <v>0</v>
      </c>
      <c r="BL271" s="16" t="s">
        <v>135</v>
      </c>
      <c r="BM271" s="152" t="s">
        <v>517</v>
      </c>
    </row>
    <row r="272" spans="1:65" s="13" customFormat="1" ht="11.25">
      <c r="B272" s="154"/>
      <c r="D272" s="155" t="s">
        <v>145</v>
      </c>
      <c r="E272" s="156" t="s">
        <v>1</v>
      </c>
      <c r="F272" s="157" t="s">
        <v>146</v>
      </c>
      <c r="H272" s="158">
        <v>165</v>
      </c>
      <c r="I272" s="159"/>
      <c r="L272" s="154"/>
      <c r="M272" s="160"/>
      <c r="N272" s="161"/>
      <c r="O272" s="161"/>
      <c r="P272" s="161"/>
      <c r="Q272" s="161"/>
      <c r="R272" s="161"/>
      <c r="S272" s="161"/>
      <c r="T272" s="162"/>
      <c r="AT272" s="156" t="s">
        <v>145</v>
      </c>
      <c r="AU272" s="156" t="s">
        <v>88</v>
      </c>
      <c r="AV272" s="13" t="s">
        <v>88</v>
      </c>
      <c r="AW272" s="13" t="s">
        <v>33</v>
      </c>
      <c r="AX272" s="13" t="s">
        <v>86</v>
      </c>
      <c r="AY272" s="156" t="s">
        <v>129</v>
      </c>
    </row>
    <row r="273" spans="1:65" s="12" customFormat="1" ht="22.9" customHeight="1">
      <c r="B273" s="126"/>
      <c r="D273" s="127" t="s">
        <v>77</v>
      </c>
      <c r="E273" s="137" t="s">
        <v>518</v>
      </c>
      <c r="F273" s="137" t="s">
        <v>519</v>
      </c>
      <c r="I273" s="129"/>
      <c r="J273" s="138">
        <f>BK273</f>
        <v>0</v>
      </c>
      <c r="L273" s="126"/>
      <c r="M273" s="131"/>
      <c r="N273" s="132"/>
      <c r="O273" s="132"/>
      <c r="P273" s="133">
        <f>SUM(P274:P302)</f>
        <v>0</v>
      </c>
      <c r="Q273" s="132"/>
      <c r="R273" s="133">
        <f>SUM(R274:R302)</f>
        <v>0</v>
      </c>
      <c r="S273" s="132"/>
      <c r="T273" s="134">
        <f>SUM(T274:T302)</f>
        <v>0</v>
      </c>
      <c r="AR273" s="127" t="s">
        <v>86</v>
      </c>
      <c r="AT273" s="135" t="s">
        <v>77</v>
      </c>
      <c r="AU273" s="135" t="s">
        <v>86</v>
      </c>
      <c r="AY273" s="127" t="s">
        <v>129</v>
      </c>
      <c r="BK273" s="136">
        <f>SUM(BK274:BK302)</f>
        <v>0</v>
      </c>
    </row>
    <row r="274" spans="1:65" s="2" customFormat="1" ht="13.9" customHeight="1">
      <c r="A274" s="31"/>
      <c r="B274" s="139"/>
      <c r="C274" s="140" t="s">
        <v>520</v>
      </c>
      <c r="D274" s="140" t="s">
        <v>131</v>
      </c>
      <c r="E274" s="141" t="s">
        <v>521</v>
      </c>
      <c r="F274" s="142" t="s">
        <v>522</v>
      </c>
      <c r="G274" s="143" t="s">
        <v>227</v>
      </c>
      <c r="H274" s="144">
        <v>332.5</v>
      </c>
      <c r="I274" s="145"/>
      <c r="J274" s="146">
        <f>ROUND(I274*H274,2)</f>
        <v>0</v>
      </c>
      <c r="K274" s="147"/>
      <c r="L274" s="32"/>
      <c r="M274" s="148" t="s">
        <v>1</v>
      </c>
      <c r="N274" s="149" t="s">
        <v>43</v>
      </c>
      <c r="O274" s="57"/>
      <c r="P274" s="150">
        <f>O274*H274</f>
        <v>0</v>
      </c>
      <c r="Q274" s="150">
        <v>0</v>
      </c>
      <c r="R274" s="150">
        <f>Q274*H274</f>
        <v>0</v>
      </c>
      <c r="S274" s="150">
        <v>0</v>
      </c>
      <c r="T274" s="151">
        <f>S274*H274</f>
        <v>0</v>
      </c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R274" s="152" t="s">
        <v>135</v>
      </c>
      <c r="AT274" s="152" t="s">
        <v>131</v>
      </c>
      <c r="AU274" s="152" t="s">
        <v>88</v>
      </c>
      <c r="AY274" s="16" t="s">
        <v>129</v>
      </c>
      <c r="BE274" s="153">
        <f>IF(N274="základní",J274,0)</f>
        <v>0</v>
      </c>
      <c r="BF274" s="153">
        <f>IF(N274="snížená",J274,0)</f>
        <v>0</v>
      </c>
      <c r="BG274" s="153">
        <f>IF(N274="zákl. přenesená",J274,0)</f>
        <v>0</v>
      </c>
      <c r="BH274" s="153">
        <f>IF(N274="sníž. přenesená",J274,0)</f>
        <v>0</v>
      </c>
      <c r="BI274" s="153">
        <f>IF(N274="nulová",J274,0)</f>
        <v>0</v>
      </c>
      <c r="BJ274" s="16" t="s">
        <v>86</v>
      </c>
      <c r="BK274" s="153">
        <f>ROUND(I274*H274,2)</f>
        <v>0</v>
      </c>
      <c r="BL274" s="16" t="s">
        <v>135</v>
      </c>
      <c r="BM274" s="152" t="s">
        <v>523</v>
      </c>
    </row>
    <row r="275" spans="1:65" s="13" customFormat="1" ht="11.25">
      <c r="B275" s="154"/>
      <c r="D275" s="155" t="s">
        <v>145</v>
      </c>
      <c r="E275" s="156" t="s">
        <v>1</v>
      </c>
      <c r="F275" s="157" t="s">
        <v>524</v>
      </c>
      <c r="H275" s="158">
        <v>154.77000000000001</v>
      </c>
      <c r="I275" s="159"/>
      <c r="L275" s="154"/>
      <c r="M275" s="160"/>
      <c r="N275" s="161"/>
      <c r="O275" s="161"/>
      <c r="P275" s="161"/>
      <c r="Q275" s="161"/>
      <c r="R275" s="161"/>
      <c r="S275" s="161"/>
      <c r="T275" s="162"/>
      <c r="AT275" s="156" t="s">
        <v>145</v>
      </c>
      <c r="AU275" s="156" t="s">
        <v>88</v>
      </c>
      <c r="AV275" s="13" t="s">
        <v>88</v>
      </c>
      <c r="AW275" s="13" t="s">
        <v>33</v>
      </c>
      <c r="AX275" s="13" t="s">
        <v>78</v>
      </c>
      <c r="AY275" s="156" t="s">
        <v>129</v>
      </c>
    </row>
    <row r="276" spans="1:65" s="13" customFormat="1" ht="11.25">
      <c r="B276" s="154"/>
      <c r="D276" s="155" t="s">
        <v>145</v>
      </c>
      <c r="E276" s="156" t="s">
        <v>1</v>
      </c>
      <c r="F276" s="157" t="s">
        <v>525</v>
      </c>
      <c r="H276" s="158">
        <v>129.77000000000001</v>
      </c>
      <c r="I276" s="159"/>
      <c r="L276" s="154"/>
      <c r="M276" s="160"/>
      <c r="N276" s="161"/>
      <c r="O276" s="161"/>
      <c r="P276" s="161"/>
      <c r="Q276" s="161"/>
      <c r="R276" s="161"/>
      <c r="S276" s="161"/>
      <c r="T276" s="162"/>
      <c r="AT276" s="156" t="s">
        <v>145</v>
      </c>
      <c r="AU276" s="156" t="s">
        <v>88</v>
      </c>
      <c r="AV276" s="13" t="s">
        <v>88</v>
      </c>
      <c r="AW276" s="13" t="s">
        <v>33</v>
      </c>
      <c r="AX276" s="13" t="s">
        <v>78</v>
      </c>
      <c r="AY276" s="156" t="s">
        <v>129</v>
      </c>
    </row>
    <row r="277" spans="1:65" s="13" customFormat="1" ht="11.25">
      <c r="B277" s="154"/>
      <c r="D277" s="155" t="s">
        <v>145</v>
      </c>
      <c r="E277" s="156" t="s">
        <v>1</v>
      </c>
      <c r="F277" s="157" t="s">
        <v>526</v>
      </c>
      <c r="H277" s="158">
        <v>47.96</v>
      </c>
      <c r="I277" s="159"/>
      <c r="L277" s="154"/>
      <c r="M277" s="160"/>
      <c r="N277" s="161"/>
      <c r="O277" s="161"/>
      <c r="P277" s="161"/>
      <c r="Q277" s="161"/>
      <c r="R277" s="161"/>
      <c r="S277" s="161"/>
      <c r="T277" s="162"/>
      <c r="AT277" s="156" t="s">
        <v>145</v>
      </c>
      <c r="AU277" s="156" t="s">
        <v>88</v>
      </c>
      <c r="AV277" s="13" t="s">
        <v>88</v>
      </c>
      <c r="AW277" s="13" t="s">
        <v>33</v>
      </c>
      <c r="AX277" s="13" t="s">
        <v>78</v>
      </c>
      <c r="AY277" s="156" t="s">
        <v>129</v>
      </c>
    </row>
    <row r="278" spans="1:65" s="14" customFormat="1" ht="11.25">
      <c r="B278" s="174"/>
      <c r="D278" s="155" t="s">
        <v>145</v>
      </c>
      <c r="E278" s="175" t="s">
        <v>1</v>
      </c>
      <c r="F278" s="176" t="s">
        <v>527</v>
      </c>
      <c r="H278" s="177">
        <v>332.5</v>
      </c>
      <c r="I278" s="178"/>
      <c r="L278" s="174"/>
      <c r="M278" s="179"/>
      <c r="N278" s="180"/>
      <c r="O278" s="180"/>
      <c r="P278" s="180"/>
      <c r="Q278" s="180"/>
      <c r="R278" s="180"/>
      <c r="S278" s="180"/>
      <c r="T278" s="181"/>
      <c r="AT278" s="175" t="s">
        <v>145</v>
      </c>
      <c r="AU278" s="175" t="s">
        <v>88</v>
      </c>
      <c r="AV278" s="14" t="s">
        <v>135</v>
      </c>
      <c r="AW278" s="14" t="s">
        <v>33</v>
      </c>
      <c r="AX278" s="14" t="s">
        <v>86</v>
      </c>
      <c r="AY278" s="175" t="s">
        <v>129</v>
      </c>
    </row>
    <row r="279" spans="1:65" s="2" customFormat="1" ht="22.15" customHeight="1">
      <c r="A279" s="31"/>
      <c r="B279" s="139"/>
      <c r="C279" s="140" t="s">
        <v>528</v>
      </c>
      <c r="D279" s="140" t="s">
        <v>131</v>
      </c>
      <c r="E279" s="141" t="s">
        <v>529</v>
      </c>
      <c r="F279" s="142" t="s">
        <v>530</v>
      </c>
      <c r="G279" s="143" t="s">
        <v>227</v>
      </c>
      <c r="H279" s="144">
        <v>2992.5</v>
      </c>
      <c r="I279" s="145"/>
      <c r="J279" s="146">
        <f>ROUND(I279*H279,2)</f>
        <v>0</v>
      </c>
      <c r="K279" s="147"/>
      <c r="L279" s="32"/>
      <c r="M279" s="148" t="s">
        <v>1</v>
      </c>
      <c r="N279" s="149" t="s">
        <v>43</v>
      </c>
      <c r="O279" s="57"/>
      <c r="P279" s="150">
        <f>O279*H279</f>
        <v>0</v>
      </c>
      <c r="Q279" s="150">
        <v>0</v>
      </c>
      <c r="R279" s="150">
        <f>Q279*H279</f>
        <v>0</v>
      </c>
      <c r="S279" s="150">
        <v>0</v>
      </c>
      <c r="T279" s="151">
        <f>S279*H279</f>
        <v>0</v>
      </c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R279" s="152" t="s">
        <v>135</v>
      </c>
      <c r="AT279" s="152" t="s">
        <v>131</v>
      </c>
      <c r="AU279" s="152" t="s">
        <v>88</v>
      </c>
      <c r="AY279" s="16" t="s">
        <v>129</v>
      </c>
      <c r="BE279" s="153">
        <f>IF(N279="základní",J279,0)</f>
        <v>0</v>
      </c>
      <c r="BF279" s="153">
        <f>IF(N279="snížená",J279,0)</f>
        <v>0</v>
      </c>
      <c r="BG279" s="153">
        <f>IF(N279="zákl. přenesená",J279,0)</f>
        <v>0</v>
      </c>
      <c r="BH279" s="153">
        <f>IF(N279="sníž. přenesená",J279,0)</f>
        <v>0</v>
      </c>
      <c r="BI279" s="153">
        <f>IF(N279="nulová",J279,0)</f>
        <v>0</v>
      </c>
      <c r="BJ279" s="16" t="s">
        <v>86</v>
      </c>
      <c r="BK279" s="153">
        <f>ROUND(I279*H279,2)</f>
        <v>0</v>
      </c>
      <c r="BL279" s="16" t="s">
        <v>135</v>
      </c>
      <c r="BM279" s="152" t="s">
        <v>531</v>
      </c>
    </row>
    <row r="280" spans="1:65" s="13" customFormat="1" ht="11.25">
      <c r="B280" s="154"/>
      <c r="D280" s="155" t="s">
        <v>145</v>
      </c>
      <c r="E280" s="156" t="s">
        <v>1</v>
      </c>
      <c r="F280" s="157" t="s">
        <v>524</v>
      </c>
      <c r="H280" s="158">
        <v>154.77000000000001</v>
      </c>
      <c r="I280" s="159"/>
      <c r="L280" s="154"/>
      <c r="M280" s="160"/>
      <c r="N280" s="161"/>
      <c r="O280" s="161"/>
      <c r="P280" s="161"/>
      <c r="Q280" s="161"/>
      <c r="R280" s="161"/>
      <c r="S280" s="161"/>
      <c r="T280" s="162"/>
      <c r="AT280" s="156" t="s">
        <v>145</v>
      </c>
      <c r="AU280" s="156" t="s">
        <v>88</v>
      </c>
      <c r="AV280" s="13" t="s">
        <v>88</v>
      </c>
      <c r="AW280" s="13" t="s">
        <v>33</v>
      </c>
      <c r="AX280" s="13" t="s">
        <v>78</v>
      </c>
      <c r="AY280" s="156" t="s">
        <v>129</v>
      </c>
    </row>
    <row r="281" spans="1:65" s="13" customFormat="1" ht="11.25">
      <c r="B281" s="154"/>
      <c r="D281" s="155" t="s">
        <v>145</v>
      </c>
      <c r="E281" s="156" t="s">
        <v>1</v>
      </c>
      <c r="F281" s="157" t="s">
        <v>525</v>
      </c>
      <c r="H281" s="158">
        <v>129.77000000000001</v>
      </c>
      <c r="I281" s="159"/>
      <c r="L281" s="154"/>
      <c r="M281" s="160"/>
      <c r="N281" s="161"/>
      <c r="O281" s="161"/>
      <c r="P281" s="161"/>
      <c r="Q281" s="161"/>
      <c r="R281" s="161"/>
      <c r="S281" s="161"/>
      <c r="T281" s="162"/>
      <c r="AT281" s="156" t="s">
        <v>145</v>
      </c>
      <c r="AU281" s="156" t="s">
        <v>88</v>
      </c>
      <c r="AV281" s="13" t="s">
        <v>88</v>
      </c>
      <c r="AW281" s="13" t="s">
        <v>33</v>
      </c>
      <c r="AX281" s="13" t="s">
        <v>78</v>
      </c>
      <c r="AY281" s="156" t="s">
        <v>129</v>
      </c>
    </row>
    <row r="282" spans="1:65" s="13" customFormat="1" ht="11.25">
      <c r="B282" s="154"/>
      <c r="D282" s="155" t="s">
        <v>145</v>
      </c>
      <c r="E282" s="156" t="s">
        <v>1</v>
      </c>
      <c r="F282" s="157" t="s">
        <v>526</v>
      </c>
      <c r="H282" s="158">
        <v>47.96</v>
      </c>
      <c r="I282" s="159"/>
      <c r="L282" s="154"/>
      <c r="M282" s="160"/>
      <c r="N282" s="161"/>
      <c r="O282" s="161"/>
      <c r="P282" s="161"/>
      <c r="Q282" s="161"/>
      <c r="R282" s="161"/>
      <c r="S282" s="161"/>
      <c r="T282" s="162"/>
      <c r="AT282" s="156" t="s">
        <v>145</v>
      </c>
      <c r="AU282" s="156" t="s">
        <v>88</v>
      </c>
      <c r="AV282" s="13" t="s">
        <v>88</v>
      </c>
      <c r="AW282" s="13" t="s">
        <v>33</v>
      </c>
      <c r="AX282" s="13" t="s">
        <v>78</v>
      </c>
      <c r="AY282" s="156" t="s">
        <v>129</v>
      </c>
    </row>
    <row r="283" spans="1:65" s="14" customFormat="1" ht="11.25">
      <c r="B283" s="174"/>
      <c r="D283" s="155" t="s">
        <v>145</v>
      </c>
      <c r="E283" s="175" t="s">
        <v>1</v>
      </c>
      <c r="F283" s="176" t="s">
        <v>527</v>
      </c>
      <c r="H283" s="177">
        <v>332.5</v>
      </c>
      <c r="I283" s="178"/>
      <c r="L283" s="174"/>
      <c r="M283" s="179"/>
      <c r="N283" s="180"/>
      <c r="O283" s="180"/>
      <c r="P283" s="180"/>
      <c r="Q283" s="180"/>
      <c r="R283" s="180"/>
      <c r="S283" s="180"/>
      <c r="T283" s="181"/>
      <c r="AT283" s="175" t="s">
        <v>145</v>
      </c>
      <c r="AU283" s="175" t="s">
        <v>88</v>
      </c>
      <c r="AV283" s="14" t="s">
        <v>135</v>
      </c>
      <c r="AW283" s="14" t="s">
        <v>33</v>
      </c>
      <c r="AX283" s="14" t="s">
        <v>86</v>
      </c>
      <c r="AY283" s="175" t="s">
        <v>129</v>
      </c>
    </row>
    <row r="284" spans="1:65" s="13" customFormat="1" ht="11.25">
      <c r="B284" s="154"/>
      <c r="D284" s="155" t="s">
        <v>145</v>
      </c>
      <c r="F284" s="157" t="s">
        <v>532</v>
      </c>
      <c r="H284" s="158">
        <v>2992.5</v>
      </c>
      <c r="I284" s="159"/>
      <c r="L284" s="154"/>
      <c r="M284" s="160"/>
      <c r="N284" s="161"/>
      <c r="O284" s="161"/>
      <c r="P284" s="161"/>
      <c r="Q284" s="161"/>
      <c r="R284" s="161"/>
      <c r="S284" s="161"/>
      <c r="T284" s="162"/>
      <c r="AT284" s="156" t="s">
        <v>145</v>
      </c>
      <c r="AU284" s="156" t="s">
        <v>88</v>
      </c>
      <c r="AV284" s="13" t="s">
        <v>88</v>
      </c>
      <c r="AW284" s="13" t="s">
        <v>3</v>
      </c>
      <c r="AX284" s="13" t="s">
        <v>86</v>
      </c>
      <c r="AY284" s="156" t="s">
        <v>129</v>
      </c>
    </row>
    <row r="285" spans="1:65" s="2" customFormat="1" ht="13.9" customHeight="1">
      <c r="A285" s="31"/>
      <c r="B285" s="139"/>
      <c r="C285" s="140" t="s">
        <v>533</v>
      </c>
      <c r="D285" s="140" t="s">
        <v>131</v>
      </c>
      <c r="E285" s="141" t="s">
        <v>534</v>
      </c>
      <c r="F285" s="142" t="s">
        <v>535</v>
      </c>
      <c r="G285" s="143" t="s">
        <v>227</v>
      </c>
      <c r="H285" s="144">
        <v>16.13</v>
      </c>
      <c r="I285" s="145"/>
      <c r="J285" s="146">
        <f>ROUND(I285*H285,2)</f>
        <v>0</v>
      </c>
      <c r="K285" s="147"/>
      <c r="L285" s="32"/>
      <c r="M285" s="148" t="s">
        <v>1</v>
      </c>
      <c r="N285" s="149" t="s">
        <v>43</v>
      </c>
      <c r="O285" s="57"/>
      <c r="P285" s="150">
        <f>O285*H285</f>
        <v>0</v>
      </c>
      <c r="Q285" s="150">
        <v>0</v>
      </c>
      <c r="R285" s="150">
        <f>Q285*H285</f>
        <v>0</v>
      </c>
      <c r="S285" s="150">
        <v>0</v>
      </c>
      <c r="T285" s="151">
        <f>S285*H285</f>
        <v>0</v>
      </c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R285" s="152" t="s">
        <v>135</v>
      </c>
      <c r="AT285" s="152" t="s">
        <v>131</v>
      </c>
      <c r="AU285" s="152" t="s">
        <v>88</v>
      </c>
      <c r="AY285" s="16" t="s">
        <v>129</v>
      </c>
      <c r="BE285" s="153">
        <f>IF(N285="základní",J285,0)</f>
        <v>0</v>
      </c>
      <c r="BF285" s="153">
        <f>IF(N285="snížená",J285,0)</f>
        <v>0</v>
      </c>
      <c r="BG285" s="153">
        <f>IF(N285="zákl. přenesená",J285,0)</f>
        <v>0</v>
      </c>
      <c r="BH285" s="153">
        <f>IF(N285="sníž. přenesená",J285,0)</f>
        <v>0</v>
      </c>
      <c r="BI285" s="153">
        <f>IF(N285="nulová",J285,0)</f>
        <v>0</v>
      </c>
      <c r="BJ285" s="16" t="s">
        <v>86</v>
      </c>
      <c r="BK285" s="153">
        <f>ROUND(I285*H285,2)</f>
        <v>0</v>
      </c>
      <c r="BL285" s="16" t="s">
        <v>135</v>
      </c>
      <c r="BM285" s="152" t="s">
        <v>536</v>
      </c>
    </row>
    <row r="286" spans="1:65" s="13" customFormat="1" ht="33.75">
      <c r="B286" s="154"/>
      <c r="D286" s="155" t="s">
        <v>145</v>
      </c>
      <c r="E286" s="156" t="s">
        <v>1</v>
      </c>
      <c r="F286" s="157" t="s">
        <v>537</v>
      </c>
      <c r="H286" s="158">
        <v>16.13</v>
      </c>
      <c r="I286" s="159"/>
      <c r="L286" s="154"/>
      <c r="M286" s="160"/>
      <c r="N286" s="161"/>
      <c r="O286" s="161"/>
      <c r="P286" s="161"/>
      <c r="Q286" s="161"/>
      <c r="R286" s="161"/>
      <c r="S286" s="161"/>
      <c r="T286" s="162"/>
      <c r="AT286" s="156" t="s">
        <v>145</v>
      </c>
      <c r="AU286" s="156" t="s">
        <v>88</v>
      </c>
      <c r="AV286" s="13" t="s">
        <v>88</v>
      </c>
      <c r="AW286" s="13" t="s">
        <v>33</v>
      </c>
      <c r="AX286" s="13" t="s">
        <v>86</v>
      </c>
      <c r="AY286" s="156" t="s">
        <v>129</v>
      </c>
    </row>
    <row r="287" spans="1:65" s="2" customFormat="1" ht="22.15" customHeight="1">
      <c r="A287" s="31"/>
      <c r="B287" s="139"/>
      <c r="C287" s="140" t="s">
        <v>538</v>
      </c>
      <c r="D287" s="140" t="s">
        <v>131</v>
      </c>
      <c r="E287" s="141" t="s">
        <v>539</v>
      </c>
      <c r="F287" s="142" t="s">
        <v>540</v>
      </c>
      <c r="G287" s="143" t="s">
        <v>227</v>
      </c>
      <c r="H287" s="144">
        <v>145.16999999999999</v>
      </c>
      <c r="I287" s="145"/>
      <c r="J287" s="146">
        <f>ROUND(I287*H287,2)</f>
        <v>0</v>
      </c>
      <c r="K287" s="147"/>
      <c r="L287" s="32"/>
      <c r="M287" s="148" t="s">
        <v>1</v>
      </c>
      <c r="N287" s="149" t="s">
        <v>43</v>
      </c>
      <c r="O287" s="57"/>
      <c r="P287" s="150">
        <f>O287*H287</f>
        <v>0</v>
      </c>
      <c r="Q287" s="150">
        <v>0</v>
      </c>
      <c r="R287" s="150">
        <f>Q287*H287</f>
        <v>0</v>
      </c>
      <c r="S287" s="150">
        <v>0</v>
      </c>
      <c r="T287" s="151">
        <f>S287*H287</f>
        <v>0</v>
      </c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R287" s="152" t="s">
        <v>135</v>
      </c>
      <c r="AT287" s="152" t="s">
        <v>131</v>
      </c>
      <c r="AU287" s="152" t="s">
        <v>88</v>
      </c>
      <c r="AY287" s="16" t="s">
        <v>129</v>
      </c>
      <c r="BE287" s="153">
        <f>IF(N287="základní",J287,0)</f>
        <v>0</v>
      </c>
      <c r="BF287" s="153">
        <f>IF(N287="snížená",J287,0)</f>
        <v>0</v>
      </c>
      <c r="BG287" s="153">
        <f>IF(N287="zákl. přenesená",J287,0)</f>
        <v>0</v>
      </c>
      <c r="BH287" s="153">
        <f>IF(N287="sníž. přenesená",J287,0)</f>
        <v>0</v>
      </c>
      <c r="BI287" s="153">
        <f>IF(N287="nulová",J287,0)</f>
        <v>0</v>
      </c>
      <c r="BJ287" s="16" t="s">
        <v>86</v>
      </c>
      <c r="BK287" s="153">
        <f>ROUND(I287*H287,2)</f>
        <v>0</v>
      </c>
      <c r="BL287" s="16" t="s">
        <v>135</v>
      </c>
      <c r="BM287" s="152" t="s">
        <v>541</v>
      </c>
    </row>
    <row r="288" spans="1:65" s="13" customFormat="1" ht="33.75">
      <c r="B288" s="154"/>
      <c r="D288" s="155" t="s">
        <v>145</v>
      </c>
      <c r="E288" s="156" t="s">
        <v>1</v>
      </c>
      <c r="F288" s="157" t="s">
        <v>537</v>
      </c>
      <c r="H288" s="158">
        <v>16.13</v>
      </c>
      <c r="I288" s="159"/>
      <c r="L288" s="154"/>
      <c r="M288" s="160"/>
      <c r="N288" s="161"/>
      <c r="O288" s="161"/>
      <c r="P288" s="161"/>
      <c r="Q288" s="161"/>
      <c r="R288" s="161"/>
      <c r="S288" s="161"/>
      <c r="T288" s="162"/>
      <c r="AT288" s="156" t="s">
        <v>145</v>
      </c>
      <c r="AU288" s="156" t="s">
        <v>88</v>
      </c>
      <c r="AV288" s="13" t="s">
        <v>88</v>
      </c>
      <c r="AW288" s="13" t="s">
        <v>33</v>
      </c>
      <c r="AX288" s="13" t="s">
        <v>86</v>
      </c>
      <c r="AY288" s="156" t="s">
        <v>129</v>
      </c>
    </row>
    <row r="289" spans="1:65" s="13" customFormat="1" ht="11.25">
      <c r="B289" s="154"/>
      <c r="D289" s="155" t="s">
        <v>145</v>
      </c>
      <c r="F289" s="157" t="s">
        <v>542</v>
      </c>
      <c r="H289" s="158">
        <v>145.16999999999999</v>
      </c>
      <c r="I289" s="159"/>
      <c r="L289" s="154"/>
      <c r="M289" s="160"/>
      <c r="N289" s="161"/>
      <c r="O289" s="161"/>
      <c r="P289" s="161"/>
      <c r="Q289" s="161"/>
      <c r="R289" s="161"/>
      <c r="S289" s="161"/>
      <c r="T289" s="162"/>
      <c r="AT289" s="156" t="s">
        <v>145</v>
      </c>
      <c r="AU289" s="156" t="s">
        <v>88</v>
      </c>
      <c r="AV289" s="13" t="s">
        <v>88</v>
      </c>
      <c r="AW289" s="13" t="s">
        <v>3</v>
      </c>
      <c r="AX289" s="13" t="s">
        <v>86</v>
      </c>
      <c r="AY289" s="156" t="s">
        <v>129</v>
      </c>
    </row>
    <row r="290" spans="1:65" s="2" customFormat="1" ht="22.15" customHeight="1">
      <c r="A290" s="31"/>
      <c r="B290" s="139"/>
      <c r="C290" s="140" t="s">
        <v>543</v>
      </c>
      <c r="D290" s="140" t="s">
        <v>131</v>
      </c>
      <c r="E290" s="141" t="s">
        <v>544</v>
      </c>
      <c r="F290" s="142" t="s">
        <v>545</v>
      </c>
      <c r="G290" s="143" t="s">
        <v>227</v>
      </c>
      <c r="H290" s="144">
        <v>332.5</v>
      </c>
      <c r="I290" s="145"/>
      <c r="J290" s="146">
        <f>ROUND(I290*H290,2)</f>
        <v>0</v>
      </c>
      <c r="K290" s="147"/>
      <c r="L290" s="32"/>
      <c r="M290" s="148" t="s">
        <v>1</v>
      </c>
      <c r="N290" s="149" t="s">
        <v>43</v>
      </c>
      <c r="O290" s="57"/>
      <c r="P290" s="150">
        <f>O290*H290</f>
        <v>0</v>
      </c>
      <c r="Q290" s="150">
        <v>0</v>
      </c>
      <c r="R290" s="150">
        <f>Q290*H290</f>
        <v>0</v>
      </c>
      <c r="S290" s="150">
        <v>0</v>
      </c>
      <c r="T290" s="151">
        <f>S290*H290</f>
        <v>0</v>
      </c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R290" s="152" t="s">
        <v>135</v>
      </c>
      <c r="AT290" s="152" t="s">
        <v>131</v>
      </c>
      <c r="AU290" s="152" t="s">
        <v>88</v>
      </c>
      <c r="AY290" s="16" t="s">
        <v>129</v>
      </c>
      <c r="BE290" s="153">
        <f>IF(N290="základní",J290,0)</f>
        <v>0</v>
      </c>
      <c r="BF290" s="153">
        <f>IF(N290="snížená",J290,0)</f>
        <v>0</v>
      </c>
      <c r="BG290" s="153">
        <f>IF(N290="zákl. přenesená",J290,0)</f>
        <v>0</v>
      </c>
      <c r="BH290" s="153">
        <f>IF(N290="sníž. přenesená",J290,0)</f>
        <v>0</v>
      </c>
      <c r="BI290" s="153">
        <f>IF(N290="nulová",J290,0)</f>
        <v>0</v>
      </c>
      <c r="BJ290" s="16" t="s">
        <v>86</v>
      </c>
      <c r="BK290" s="153">
        <f>ROUND(I290*H290,2)</f>
        <v>0</v>
      </c>
      <c r="BL290" s="16" t="s">
        <v>135</v>
      </c>
      <c r="BM290" s="152" t="s">
        <v>546</v>
      </c>
    </row>
    <row r="291" spans="1:65" s="13" customFormat="1" ht="11.25">
      <c r="B291" s="154"/>
      <c r="D291" s="155" t="s">
        <v>145</v>
      </c>
      <c r="E291" s="156" t="s">
        <v>1</v>
      </c>
      <c r="F291" s="157" t="s">
        <v>524</v>
      </c>
      <c r="H291" s="158">
        <v>154.77000000000001</v>
      </c>
      <c r="I291" s="159"/>
      <c r="L291" s="154"/>
      <c r="M291" s="160"/>
      <c r="N291" s="161"/>
      <c r="O291" s="161"/>
      <c r="P291" s="161"/>
      <c r="Q291" s="161"/>
      <c r="R291" s="161"/>
      <c r="S291" s="161"/>
      <c r="T291" s="162"/>
      <c r="AT291" s="156" t="s">
        <v>145</v>
      </c>
      <c r="AU291" s="156" t="s">
        <v>88</v>
      </c>
      <c r="AV291" s="13" t="s">
        <v>88</v>
      </c>
      <c r="AW291" s="13" t="s">
        <v>33</v>
      </c>
      <c r="AX291" s="13" t="s">
        <v>78</v>
      </c>
      <c r="AY291" s="156" t="s">
        <v>129</v>
      </c>
    </row>
    <row r="292" spans="1:65" s="13" customFormat="1" ht="11.25">
      <c r="B292" s="154"/>
      <c r="D292" s="155" t="s">
        <v>145</v>
      </c>
      <c r="E292" s="156" t="s">
        <v>1</v>
      </c>
      <c r="F292" s="157" t="s">
        <v>525</v>
      </c>
      <c r="H292" s="158">
        <v>129.77000000000001</v>
      </c>
      <c r="I292" s="159"/>
      <c r="L292" s="154"/>
      <c r="M292" s="160"/>
      <c r="N292" s="161"/>
      <c r="O292" s="161"/>
      <c r="P292" s="161"/>
      <c r="Q292" s="161"/>
      <c r="R292" s="161"/>
      <c r="S292" s="161"/>
      <c r="T292" s="162"/>
      <c r="AT292" s="156" t="s">
        <v>145</v>
      </c>
      <c r="AU292" s="156" t="s">
        <v>88</v>
      </c>
      <c r="AV292" s="13" t="s">
        <v>88</v>
      </c>
      <c r="AW292" s="13" t="s">
        <v>33</v>
      </c>
      <c r="AX292" s="13" t="s">
        <v>78</v>
      </c>
      <c r="AY292" s="156" t="s">
        <v>129</v>
      </c>
    </row>
    <row r="293" spans="1:65" s="13" customFormat="1" ht="11.25">
      <c r="B293" s="154"/>
      <c r="D293" s="155" t="s">
        <v>145</v>
      </c>
      <c r="E293" s="156" t="s">
        <v>1</v>
      </c>
      <c r="F293" s="157" t="s">
        <v>526</v>
      </c>
      <c r="H293" s="158">
        <v>47.96</v>
      </c>
      <c r="I293" s="159"/>
      <c r="L293" s="154"/>
      <c r="M293" s="160"/>
      <c r="N293" s="161"/>
      <c r="O293" s="161"/>
      <c r="P293" s="161"/>
      <c r="Q293" s="161"/>
      <c r="R293" s="161"/>
      <c r="S293" s="161"/>
      <c r="T293" s="162"/>
      <c r="AT293" s="156" t="s">
        <v>145</v>
      </c>
      <c r="AU293" s="156" t="s">
        <v>88</v>
      </c>
      <c r="AV293" s="13" t="s">
        <v>88</v>
      </c>
      <c r="AW293" s="13" t="s">
        <v>33</v>
      </c>
      <c r="AX293" s="13" t="s">
        <v>78</v>
      </c>
      <c r="AY293" s="156" t="s">
        <v>129</v>
      </c>
    </row>
    <row r="294" spans="1:65" s="14" customFormat="1" ht="11.25">
      <c r="B294" s="174"/>
      <c r="D294" s="155" t="s">
        <v>145</v>
      </c>
      <c r="E294" s="175" t="s">
        <v>1</v>
      </c>
      <c r="F294" s="176" t="s">
        <v>527</v>
      </c>
      <c r="H294" s="177">
        <v>332.5</v>
      </c>
      <c r="I294" s="178"/>
      <c r="L294" s="174"/>
      <c r="M294" s="179"/>
      <c r="N294" s="180"/>
      <c r="O294" s="180"/>
      <c r="P294" s="180"/>
      <c r="Q294" s="180"/>
      <c r="R294" s="180"/>
      <c r="S294" s="180"/>
      <c r="T294" s="181"/>
      <c r="AT294" s="175" t="s">
        <v>145</v>
      </c>
      <c r="AU294" s="175" t="s">
        <v>88</v>
      </c>
      <c r="AV294" s="14" t="s">
        <v>135</v>
      </c>
      <c r="AW294" s="14" t="s">
        <v>33</v>
      </c>
      <c r="AX294" s="14" t="s">
        <v>86</v>
      </c>
      <c r="AY294" s="175" t="s">
        <v>129</v>
      </c>
    </row>
    <row r="295" spans="1:65" s="2" customFormat="1" ht="22.15" customHeight="1">
      <c r="A295" s="31"/>
      <c r="B295" s="139"/>
      <c r="C295" s="140" t="s">
        <v>547</v>
      </c>
      <c r="D295" s="140" t="s">
        <v>131</v>
      </c>
      <c r="E295" s="141" t="s">
        <v>548</v>
      </c>
      <c r="F295" s="142" t="s">
        <v>549</v>
      </c>
      <c r="G295" s="143" t="s">
        <v>227</v>
      </c>
      <c r="H295" s="144">
        <v>16.13</v>
      </c>
      <c r="I295" s="145"/>
      <c r="J295" s="146">
        <f>ROUND(I295*H295,2)</f>
        <v>0</v>
      </c>
      <c r="K295" s="147"/>
      <c r="L295" s="32"/>
      <c r="M295" s="148" t="s">
        <v>1</v>
      </c>
      <c r="N295" s="149" t="s">
        <v>43</v>
      </c>
      <c r="O295" s="57"/>
      <c r="P295" s="150">
        <f>O295*H295</f>
        <v>0</v>
      </c>
      <c r="Q295" s="150">
        <v>0</v>
      </c>
      <c r="R295" s="150">
        <f>Q295*H295</f>
        <v>0</v>
      </c>
      <c r="S295" s="150">
        <v>0</v>
      </c>
      <c r="T295" s="151">
        <f>S295*H295</f>
        <v>0</v>
      </c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R295" s="152" t="s">
        <v>135</v>
      </c>
      <c r="AT295" s="152" t="s">
        <v>131</v>
      </c>
      <c r="AU295" s="152" t="s">
        <v>88</v>
      </c>
      <c r="AY295" s="16" t="s">
        <v>129</v>
      </c>
      <c r="BE295" s="153">
        <f>IF(N295="základní",J295,0)</f>
        <v>0</v>
      </c>
      <c r="BF295" s="153">
        <f>IF(N295="snížená",J295,0)</f>
        <v>0</v>
      </c>
      <c r="BG295" s="153">
        <f>IF(N295="zákl. přenesená",J295,0)</f>
        <v>0</v>
      </c>
      <c r="BH295" s="153">
        <f>IF(N295="sníž. přenesená",J295,0)</f>
        <v>0</v>
      </c>
      <c r="BI295" s="153">
        <f>IF(N295="nulová",J295,0)</f>
        <v>0</v>
      </c>
      <c r="BJ295" s="16" t="s">
        <v>86</v>
      </c>
      <c r="BK295" s="153">
        <f>ROUND(I295*H295,2)</f>
        <v>0</v>
      </c>
      <c r="BL295" s="16" t="s">
        <v>135</v>
      </c>
      <c r="BM295" s="152" t="s">
        <v>550</v>
      </c>
    </row>
    <row r="296" spans="1:65" s="13" customFormat="1" ht="33.75">
      <c r="B296" s="154"/>
      <c r="D296" s="155" t="s">
        <v>145</v>
      </c>
      <c r="E296" s="156" t="s">
        <v>1</v>
      </c>
      <c r="F296" s="157" t="s">
        <v>537</v>
      </c>
      <c r="H296" s="158">
        <v>16.13</v>
      </c>
      <c r="I296" s="159"/>
      <c r="L296" s="154"/>
      <c r="M296" s="160"/>
      <c r="N296" s="161"/>
      <c r="O296" s="161"/>
      <c r="P296" s="161"/>
      <c r="Q296" s="161"/>
      <c r="R296" s="161"/>
      <c r="S296" s="161"/>
      <c r="T296" s="162"/>
      <c r="AT296" s="156" t="s">
        <v>145</v>
      </c>
      <c r="AU296" s="156" t="s">
        <v>88</v>
      </c>
      <c r="AV296" s="13" t="s">
        <v>88</v>
      </c>
      <c r="AW296" s="13" t="s">
        <v>33</v>
      </c>
      <c r="AX296" s="13" t="s">
        <v>86</v>
      </c>
      <c r="AY296" s="156" t="s">
        <v>129</v>
      </c>
    </row>
    <row r="297" spans="1:65" s="2" customFormat="1" ht="34.9" customHeight="1">
      <c r="A297" s="31"/>
      <c r="B297" s="139"/>
      <c r="C297" s="140" t="s">
        <v>551</v>
      </c>
      <c r="D297" s="140" t="s">
        <v>131</v>
      </c>
      <c r="E297" s="141" t="s">
        <v>552</v>
      </c>
      <c r="F297" s="142" t="s">
        <v>553</v>
      </c>
      <c r="G297" s="143" t="s">
        <v>227</v>
      </c>
      <c r="H297" s="144">
        <v>154.77000000000001</v>
      </c>
      <c r="I297" s="145"/>
      <c r="J297" s="146">
        <f>ROUND(I297*H297,2)</f>
        <v>0</v>
      </c>
      <c r="K297" s="147"/>
      <c r="L297" s="32"/>
      <c r="M297" s="148" t="s">
        <v>1</v>
      </c>
      <c r="N297" s="149" t="s">
        <v>43</v>
      </c>
      <c r="O297" s="57"/>
      <c r="P297" s="150">
        <f>O297*H297</f>
        <v>0</v>
      </c>
      <c r="Q297" s="150">
        <v>0</v>
      </c>
      <c r="R297" s="150">
        <f>Q297*H297</f>
        <v>0</v>
      </c>
      <c r="S297" s="150">
        <v>0</v>
      </c>
      <c r="T297" s="151">
        <f>S297*H297</f>
        <v>0</v>
      </c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R297" s="152" t="s">
        <v>135</v>
      </c>
      <c r="AT297" s="152" t="s">
        <v>131</v>
      </c>
      <c r="AU297" s="152" t="s">
        <v>88</v>
      </c>
      <c r="AY297" s="16" t="s">
        <v>129</v>
      </c>
      <c r="BE297" s="153">
        <f>IF(N297="základní",J297,0)</f>
        <v>0</v>
      </c>
      <c r="BF297" s="153">
        <f>IF(N297="snížená",J297,0)</f>
        <v>0</v>
      </c>
      <c r="BG297" s="153">
        <f>IF(N297="zákl. přenesená",J297,0)</f>
        <v>0</v>
      </c>
      <c r="BH297" s="153">
        <f>IF(N297="sníž. přenesená",J297,0)</f>
        <v>0</v>
      </c>
      <c r="BI297" s="153">
        <f>IF(N297="nulová",J297,0)</f>
        <v>0</v>
      </c>
      <c r="BJ297" s="16" t="s">
        <v>86</v>
      </c>
      <c r="BK297" s="153">
        <f>ROUND(I297*H297,2)</f>
        <v>0</v>
      </c>
      <c r="BL297" s="16" t="s">
        <v>135</v>
      </c>
      <c r="BM297" s="152" t="s">
        <v>554</v>
      </c>
    </row>
    <row r="298" spans="1:65" s="13" customFormat="1" ht="11.25">
      <c r="B298" s="154"/>
      <c r="D298" s="155" t="s">
        <v>145</v>
      </c>
      <c r="E298" s="156" t="s">
        <v>1</v>
      </c>
      <c r="F298" s="157" t="s">
        <v>524</v>
      </c>
      <c r="H298" s="158">
        <v>154.77000000000001</v>
      </c>
      <c r="I298" s="159"/>
      <c r="L298" s="154"/>
      <c r="M298" s="160"/>
      <c r="N298" s="161"/>
      <c r="O298" s="161"/>
      <c r="P298" s="161"/>
      <c r="Q298" s="161"/>
      <c r="R298" s="161"/>
      <c r="S298" s="161"/>
      <c r="T298" s="162"/>
      <c r="AT298" s="156" t="s">
        <v>145</v>
      </c>
      <c r="AU298" s="156" t="s">
        <v>88</v>
      </c>
      <c r="AV298" s="13" t="s">
        <v>88</v>
      </c>
      <c r="AW298" s="13" t="s">
        <v>33</v>
      </c>
      <c r="AX298" s="13" t="s">
        <v>86</v>
      </c>
      <c r="AY298" s="156" t="s">
        <v>129</v>
      </c>
    </row>
    <row r="299" spans="1:65" s="2" customFormat="1" ht="34.9" customHeight="1">
      <c r="A299" s="31"/>
      <c r="B299" s="139"/>
      <c r="C299" s="140" t="s">
        <v>555</v>
      </c>
      <c r="D299" s="140" t="s">
        <v>131</v>
      </c>
      <c r="E299" s="141" t="s">
        <v>556</v>
      </c>
      <c r="F299" s="142" t="s">
        <v>557</v>
      </c>
      <c r="G299" s="143" t="s">
        <v>227</v>
      </c>
      <c r="H299" s="144">
        <v>129.77000000000001</v>
      </c>
      <c r="I299" s="145"/>
      <c r="J299" s="146">
        <f>ROUND(I299*H299,2)</f>
        <v>0</v>
      </c>
      <c r="K299" s="147"/>
      <c r="L299" s="32"/>
      <c r="M299" s="148" t="s">
        <v>1</v>
      </c>
      <c r="N299" s="149" t="s">
        <v>43</v>
      </c>
      <c r="O299" s="57"/>
      <c r="P299" s="150">
        <f>O299*H299</f>
        <v>0</v>
      </c>
      <c r="Q299" s="150">
        <v>0</v>
      </c>
      <c r="R299" s="150">
        <f>Q299*H299</f>
        <v>0</v>
      </c>
      <c r="S299" s="150">
        <v>0</v>
      </c>
      <c r="T299" s="151">
        <f>S299*H299</f>
        <v>0</v>
      </c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R299" s="152" t="s">
        <v>135</v>
      </c>
      <c r="AT299" s="152" t="s">
        <v>131</v>
      </c>
      <c r="AU299" s="152" t="s">
        <v>88</v>
      </c>
      <c r="AY299" s="16" t="s">
        <v>129</v>
      </c>
      <c r="BE299" s="153">
        <f>IF(N299="základní",J299,0)</f>
        <v>0</v>
      </c>
      <c r="BF299" s="153">
        <f>IF(N299="snížená",J299,0)</f>
        <v>0</v>
      </c>
      <c r="BG299" s="153">
        <f>IF(N299="zákl. přenesená",J299,0)</f>
        <v>0</v>
      </c>
      <c r="BH299" s="153">
        <f>IF(N299="sníž. přenesená",J299,0)</f>
        <v>0</v>
      </c>
      <c r="BI299" s="153">
        <f>IF(N299="nulová",J299,0)</f>
        <v>0</v>
      </c>
      <c r="BJ299" s="16" t="s">
        <v>86</v>
      </c>
      <c r="BK299" s="153">
        <f>ROUND(I299*H299,2)</f>
        <v>0</v>
      </c>
      <c r="BL299" s="16" t="s">
        <v>135</v>
      </c>
      <c r="BM299" s="152" t="s">
        <v>558</v>
      </c>
    </row>
    <row r="300" spans="1:65" s="13" customFormat="1" ht="11.25">
      <c r="B300" s="154"/>
      <c r="D300" s="155" t="s">
        <v>145</v>
      </c>
      <c r="E300" s="156" t="s">
        <v>1</v>
      </c>
      <c r="F300" s="157" t="s">
        <v>525</v>
      </c>
      <c r="H300" s="158">
        <v>129.77000000000001</v>
      </c>
      <c r="I300" s="159"/>
      <c r="L300" s="154"/>
      <c r="M300" s="160"/>
      <c r="N300" s="161"/>
      <c r="O300" s="161"/>
      <c r="P300" s="161"/>
      <c r="Q300" s="161"/>
      <c r="R300" s="161"/>
      <c r="S300" s="161"/>
      <c r="T300" s="162"/>
      <c r="AT300" s="156" t="s">
        <v>145</v>
      </c>
      <c r="AU300" s="156" t="s">
        <v>88</v>
      </c>
      <c r="AV300" s="13" t="s">
        <v>88</v>
      </c>
      <c r="AW300" s="13" t="s">
        <v>33</v>
      </c>
      <c r="AX300" s="13" t="s">
        <v>86</v>
      </c>
      <c r="AY300" s="156" t="s">
        <v>129</v>
      </c>
    </row>
    <row r="301" spans="1:65" s="2" customFormat="1" ht="34.9" customHeight="1">
      <c r="A301" s="31"/>
      <c r="B301" s="139"/>
      <c r="C301" s="140" t="s">
        <v>559</v>
      </c>
      <c r="D301" s="140" t="s">
        <v>131</v>
      </c>
      <c r="E301" s="141" t="s">
        <v>560</v>
      </c>
      <c r="F301" s="142" t="s">
        <v>561</v>
      </c>
      <c r="G301" s="143" t="s">
        <v>227</v>
      </c>
      <c r="H301" s="144">
        <v>47.96</v>
      </c>
      <c r="I301" s="145"/>
      <c r="J301" s="146">
        <f>ROUND(I301*H301,2)</f>
        <v>0</v>
      </c>
      <c r="K301" s="147"/>
      <c r="L301" s="32"/>
      <c r="M301" s="148" t="s">
        <v>1</v>
      </c>
      <c r="N301" s="149" t="s">
        <v>43</v>
      </c>
      <c r="O301" s="57"/>
      <c r="P301" s="150">
        <f>O301*H301</f>
        <v>0</v>
      </c>
      <c r="Q301" s="150">
        <v>0</v>
      </c>
      <c r="R301" s="150">
        <f>Q301*H301</f>
        <v>0</v>
      </c>
      <c r="S301" s="150">
        <v>0</v>
      </c>
      <c r="T301" s="151">
        <f>S301*H301</f>
        <v>0</v>
      </c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R301" s="152" t="s">
        <v>135</v>
      </c>
      <c r="AT301" s="152" t="s">
        <v>131</v>
      </c>
      <c r="AU301" s="152" t="s">
        <v>88</v>
      </c>
      <c r="AY301" s="16" t="s">
        <v>129</v>
      </c>
      <c r="BE301" s="153">
        <f>IF(N301="základní",J301,0)</f>
        <v>0</v>
      </c>
      <c r="BF301" s="153">
        <f>IF(N301="snížená",J301,0)</f>
        <v>0</v>
      </c>
      <c r="BG301" s="153">
        <f>IF(N301="zákl. přenesená",J301,0)</f>
        <v>0</v>
      </c>
      <c r="BH301" s="153">
        <f>IF(N301="sníž. přenesená",J301,0)</f>
        <v>0</v>
      </c>
      <c r="BI301" s="153">
        <f>IF(N301="nulová",J301,0)</f>
        <v>0</v>
      </c>
      <c r="BJ301" s="16" t="s">
        <v>86</v>
      </c>
      <c r="BK301" s="153">
        <f>ROUND(I301*H301,2)</f>
        <v>0</v>
      </c>
      <c r="BL301" s="16" t="s">
        <v>135</v>
      </c>
      <c r="BM301" s="152" t="s">
        <v>562</v>
      </c>
    </row>
    <row r="302" spans="1:65" s="13" customFormat="1" ht="11.25">
      <c r="B302" s="154"/>
      <c r="D302" s="155" t="s">
        <v>145</v>
      </c>
      <c r="E302" s="156" t="s">
        <v>1</v>
      </c>
      <c r="F302" s="157" t="s">
        <v>526</v>
      </c>
      <c r="H302" s="158">
        <v>47.96</v>
      </c>
      <c r="I302" s="159"/>
      <c r="L302" s="154"/>
      <c r="M302" s="160"/>
      <c r="N302" s="161"/>
      <c r="O302" s="161"/>
      <c r="P302" s="161"/>
      <c r="Q302" s="161"/>
      <c r="R302" s="161"/>
      <c r="S302" s="161"/>
      <c r="T302" s="162"/>
      <c r="AT302" s="156" t="s">
        <v>145</v>
      </c>
      <c r="AU302" s="156" t="s">
        <v>88</v>
      </c>
      <c r="AV302" s="13" t="s">
        <v>88</v>
      </c>
      <c r="AW302" s="13" t="s">
        <v>33</v>
      </c>
      <c r="AX302" s="13" t="s">
        <v>86</v>
      </c>
      <c r="AY302" s="156" t="s">
        <v>129</v>
      </c>
    </row>
    <row r="303" spans="1:65" s="12" customFormat="1" ht="22.9" customHeight="1">
      <c r="B303" s="126"/>
      <c r="D303" s="127" t="s">
        <v>77</v>
      </c>
      <c r="E303" s="137" t="s">
        <v>563</v>
      </c>
      <c r="F303" s="137" t="s">
        <v>564</v>
      </c>
      <c r="I303" s="129"/>
      <c r="J303" s="138">
        <f>BK303</f>
        <v>0</v>
      </c>
      <c r="L303" s="126"/>
      <c r="M303" s="131"/>
      <c r="N303" s="132"/>
      <c r="O303" s="132"/>
      <c r="P303" s="133">
        <f>P304</f>
        <v>0</v>
      </c>
      <c r="Q303" s="132"/>
      <c r="R303" s="133">
        <f>R304</f>
        <v>0</v>
      </c>
      <c r="S303" s="132"/>
      <c r="T303" s="134">
        <f>T304</f>
        <v>0</v>
      </c>
      <c r="AR303" s="127" t="s">
        <v>86</v>
      </c>
      <c r="AT303" s="135" t="s">
        <v>77</v>
      </c>
      <c r="AU303" s="135" t="s">
        <v>86</v>
      </c>
      <c r="AY303" s="127" t="s">
        <v>129</v>
      </c>
      <c r="BK303" s="136">
        <f>BK304</f>
        <v>0</v>
      </c>
    </row>
    <row r="304" spans="1:65" s="2" customFormat="1" ht="22.15" customHeight="1">
      <c r="A304" s="31"/>
      <c r="B304" s="139"/>
      <c r="C304" s="140" t="s">
        <v>565</v>
      </c>
      <c r="D304" s="140" t="s">
        <v>131</v>
      </c>
      <c r="E304" s="141" t="s">
        <v>566</v>
      </c>
      <c r="F304" s="142" t="s">
        <v>567</v>
      </c>
      <c r="G304" s="143" t="s">
        <v>227</v>
      </c>
      <c r="H304" s="144">
        <v>347.62400000000002</v>
      </c>
      <c r="I304" s="145"/>
      <c r="J304" s="146">
        <f>ROUND(I304*H304,2)</f>
        <v>0</v>
      </c>
      <c r="K304" s="147"/>
      <c r="L304" s="32"/>
      <c r="M304" s="148" t="s">
        <v>1</v>
      </c>
      <c r="N304" s="149" t="s">
        <v>43</v>
      </c>
      <c r="O304" s="57"/>
      <c r="P304" s="150">
        <f>O304*H304</f>
        <v>0</v>
      </c>
      <c r="Q304" s="150">
        <v>0</v>
      </c>
      <c r="R304" s="150">
        <f>Q304*H304</f>
        <v>0</v>
      </c>
      <c r="S304" s="150">
        <v>0</v>
      </c>
      <c r="T304" s="151">
        <f>S304*H304</f>
        <v>0</v>
      </c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R304" s="152" t="s">
        <v>135</v>
      </c>
      <c r="AT304" s="152" t="s">
        <v>131</v>
      </c>
      <c r="AU304" s="152" t="s">
        <v>88</v>
      </c>
      <c r="AY304" s="16" t="s">
        <v>129</v>
      </c>
      <c r="BE304" s="153">
        <f>IF(N304="základní",J304,0)</f>
        <v>0</v>
      </c>
      <c r="BF304" s="153">
        <f>IF(N304="snížená",J304,0)</f>
        <v>0</v>
      </c>
      <c r="BG304" s="153">
        <f>IF(N304="zákl. přenesená",J304,0)</f>
        <v>0</v>
      </c>
      <c r="BH304" s="153">
        <f>IF(N304="sníž. přenesená",J304,0)</f>
        <v>0</v>
      </c>
      <c r="BI304" s="153">
        <f>IF(N304="nulová",J304,0)</f>
        <v>0</v>
      </c>
      <c r="BJ304" s="16" t="s">
        <v>86</v>
      </c>
      <c r="BK304" s="153">
        <f>ROUND(I304*H304,2)</f>
        <v>0</v>
      </c>
      <c r="BL304" s="16" t="s">
        <v>135</v>
      </c>
      <c r="BM304" s="152" t="s">
        <v>568</v>
      </c>
    </row>
    <row r="305" spans="1:65" s="12" customFormat="1" ht="25.9" customHeight="1">
      <c r="B305" s="126"/>
      <c r="D305" s="127" t="s">
        <v>77</v>
      </c>
      <c r="E305" s="128" t="s">
        <v>569</v>
      </c>
      <c r="F305" s="128" t="s">
        <v>570</v>
      </c>
      <c r="I305" s="129"/>
      <c r="J305" s="130">
        <f>BK305</f>
        <v>0</v>
      </c>
      <c r="L305" s="126"/>
      <c r="M305" s="131"/>
      <c r="N305" s="132"/>
      <c r="O305" s="132"/>
      <c r="P305" s="133">
        <f>P306+P313</f>
        <v>0</v>
      </c>
      <c r="Q305" s="132"/>
      <c r="R305" s="133">
        <f>R306+R313</f>
        <v>0.39300000000000002</v>
      </c>
      <c r="S305" s="132"/>
      <c r="T305" s="134">
        <f>T306+T313</f>
        <v>0</v>
      </c>
      <c r="AR305" s="127" t="s">
        <v>88</v>
      </c>
      <c r="AT305" s="135" t="s">
        <v>77</v>
      </c>
      <c r="AU305" s="135" t="s">
        <v>78</v>
      </c>
      <c r="AY305" s="127" t="s">
        <v>129</v>
      </c>
      <c r="BK305" s="136">
        <f>BK306+BK313</f>
        <v>0</v>
      </c>
    </row>
    <row r="306" spans="1:65" s="12" customFormat="1" ht="22.9" customHeight="1">
      <c r="B306" s="126"/>
      <c r="D306" s="127" t="s">
        <v>77</v>
      </c>
      <c r="E306" s="137" t="s">
        <v>571</v>
      </c>
      <c r="F306" s="137" t="s">
        <v>572</v>
      </c>
      <c r="I306" s="129"/>
      <c r="J306" s="138">
        <f>BK306</f>
        <v>0</v>
      </c>
      <c r="L306" s="126"/>
      <c r="M306" s="131"/>
      <c r="N306" s="132"/>
      <c r="O306" s="132"/>
      <c r="P306" s="133">
        <f>SUM(P307:P312)</f>
        <v>0</v>
      </c>
      <c r="Q306" s="132"/>
      <c r="R306" s="133">
        <f>SUM(R307:R312)</f>
        <v>0.33460000000000001</v>
      </c>
      <c r="S306" s="132"/>
      <c r="T306" s="134">
        <f>SUM(T307:T312)</f>
        <v>0</v>
      </c>
      <c r="AR306" s="127" t="s">
        <v>88</v>
      </c>
      <c r="AT306" s="135" t="s">
        <v>77</v>
      </c>
      <c r="AU306" s="135" t="s">
        <v>86</v>
      </c>
      <c r="AY306" s="127" t="s">
        <v>129</v>
      </c>
      <c r="BK306" s="136">
        <f>SUM(BK307:BK312)</f>
        <v>0</v>
      </c>
    </row>
    <row r="307" spans="1:65" s="2" customFormat="1" ht="22.15" customHeight="1">
      <c r="A307" s="31"/>
      <c r="B307" s="139"/>
      <c r="C307" s="140" t="s">
        <v>573</v>
      </c>
      <c r="D307" s="140" t="s">
        <v>131</v>
      </c>
      <c r="E307" s="141" t="s">
        <v>574</v>
      </c>
      <c r="F307" s="142" t="s">
        <v>575</v>
      </c>
      <c r="G307" s="143" t="s">
        <v>143</v>
      </c>
      <c r="H307" s="144">
        <v>40</v>
      </c>
      <c r="I307" s="145"/>
      <c r="J307" s="146">
        <f>ROUND(I307*H307,2)</f>
        <v>0</v>
      </c>
      <c r="K307" s="147"/>
      <c r="L307" s="32"/>
      <c r="M307" s="148" t="s">
        <v>1</v>
      </c>
      <c r="N307" s="149" t="s">
        <v>43</v>
      </c>
      <c r="O307" s="57"/>
      <c r="P307" s="150">
        <f>O307*H307</f>
        <v>0</v>
      </c>
      <c r="Q307" s="150">
        <v>0</v>
      </c>
      <c r="R307" s="150">
        <f>Q307*H307</f>
        <v>0</v>
      </c>
      <c r="S307" s="150">
        <v>0</v>
      </c>
      <c r="T307" s="151">
        <f>S307*H307</f>
        <v>0</v>
      </c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R307" s="152" t="s">
        <v>199</v>
      </c>
      <c r="AT307" s="152" t="s">
        <v>131</v>
      </c>
      <c r="AU307" s="152" t="s">
        <v>88</v>
      </c>
      <c r="AY307" s="16" t="s">
        <v>129</v>
      </c>
      <c r="BE307" s="153">
        <f>IF(N307="základní",J307,0)</f>
        <v>0</v>
      </c>
      <c r="BF307" s="153">
        <f>IF(N307="snížená",J307,0)</f>
        <v>0</v>
      </c>
      <c r="BG307" s="153">
        <f>IF(N307="zákl. přenesená",J307,0)</f>
        <v>0</v>
      </c>
      <c r="BH307" s="153">
        <f>IF(N307="sníž. přenesená",J307,0)</f>
        <v>0</v>
      </c>
      <c r="BI307" s="153">
        <f>IF(N307="nulová",J307,0)</f>
        <v>0</v>
      </c>
      <c r="BJ307" s="16" t="s">
        <v>86</v>
      </c>
      <c r="BK307" s="153">
        <f>ROUND(I307*H307,2)</f>
        <v>0</v>
      </c>
      <c r="BL307" s="16" t="s">
        <v>199</v>
      </c>
      <c r="BM307" s="152" t="s">
        <v>576</v>
      </c>
    </row>
    <row r="308" spans="1:65" s="13" customFormat="1" ht="11.25">
      <c r="B308" s="154"/>
      <c r="D308" s="155" t="s">
        <v>145</v>
      </c>
      <c r="E308" s="156" t="s">
        <v>1</v>
      </c>
      <c r="F308" s="157" t="s">
        <v>577</v>
      </c>
      <c r="H308" s="158">
        <v>40</v>
      </c>
      <c r="I308" s="159"/>
      <c r="L308" s="154"/>
      <c r="M308" s="160"/>
      <c r="N308" s="161"/>
      <c r="O308" s="161"/>
      <c r="P308" s="161"/>
      <c r="Q308" s="161"/>
      <c r="R308" s="161"/>
      <c r="S308" s="161"/>
      <c r="T308" s="162"/>
      <c r="AT308" s="156" t="s">
        <v>145</v>
      </c>
      <c r="AU308" s="156" t="s">
        <v>88</v>
      </c>
      <c r="AV308" s="13" t="s">
        <v>88</v>
      </c>
      <c r="AW308" s="13" t="s">
        <v>33</v>
      </c>
      <c r="AX308" s="13" t="s">
        <v>86</v>
      </c>
      <c r="AY308" s="156" t="s">
        <v>129</v>
      </c>
    </row>
    <row r="309" spans="1:65" s="2" customFormat="1" ht="13.9" customHeight="1">
      <c r="A309" s="31"/>
      <c r="B309" s="139"/>
      <c r="C309" s="163" t="s">
        <v>578</v>
      </c>
      <c r="D309" s="163" t="s">
        <v>243</v>
      </c>
      <c r="E309" s="164" t="s">
        <v>579</v>
      </c>
      <c r="F309" s="165" t="s">
        <v>580</v>
      </c>
      <c r="G309" s="166" t="s">
        <v>143</v>
      </c>
      <c r="H309" s="167">
        <v>46</v>
      </c>
      <c r="I309" s="168"/>
      <c r="J309" s="169">
        <f>ROUND(I309*H309,2)</f>
        <v>0</v>
      </c>
      <c r="K309" s="170"/>
      <c r="L309" s="171"/>
      <c r="M309" s="172" t="s">
        <v>1</v>
      </c>
      <c r="N309" s="173" t="s">
        <v>43</v>
      </c>
      <c r="O309" s="57"/>
      <c r="P309" s="150">
        <f>O309*H309</f>
        <v>0</v>
      </c>
      <c r="Q309" s="150">
        <v>3.5E-4</v>
      </c>
      <c r="R309" s="150">
        <f>Q309*H309</f>
        <v>1.61E-2</v>
      </c>
      <c r="S309" s="150">
        <v>0</v>
      </c>
      <c r="T309" s="151">
        <f>S309*H309</f>
        <v>0</v>
      </c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R309" s="152" t="s">
        <v>271</v>
      </c>
      <c r="AT309" s="152" t="s">
        <v>243</v>
      </c>
      <c r="AU309" s="152" t="s">
        <v>88</v>
      </c>
      <c r="AY309" s="16" t="s">
        <v>129</v>
      </c>
      <c r="BE309" s="153">
        <f>IF(N309="základní",J309,0)</f>
        <v>0</v>
      </c>
      <c r="BF309" s="153">
        <f>IF(N309="snížená",J309,0)</f>
        <v>0</v>
      </c>
      <c r="BG309" s="153">
        <f>IF(N309="zákl. přenesená",J309,0)</f>
        <v>0</v>
      </c>
      <c r="BH309" s="153">
        <f>IF(N309="sníž. přenesená",J309,0)</f>
        <v>0</v>
      </c>
      <c r="BI309" s="153">
        <f>IF(N309="nulová",J309,0)</f>
        <v>0</v>
      </c>
      <c r="BJ309" s="16" t="s">
        <v>86</v>
      </c>
      <c r="BK309" s="153">
        <f>ROUND(I309*H309,2)</f>
        <v>0</v>
      </c>
      <c r="BL309" s="16" t="s">
        <v>199</v>
      </c>
      <c r="BM309" s="152" t="s">
        <v>581</v>
      </c>
    </row>
    <row r="310" spans="1:65" s="13" customFormat="1" ht="11.25">
      <c r="B310" s="154"/>
      <c r="D310" s="155" t="s">
        <v>145</v>
      </c>
      <c r="F310" s="157" t="s">
        <v>582</v>
      </c>
      <c r="H310" s="158">
        <v>46</v>
      </c>
      <c r="I310" s="159"/>
      <c r="L310" s="154"/>
      <c r="M310" s="160"/>
      <c r="N310" s="161"/>
      <c r="O310" s="161"/>
      <c r="P310" s="161"/>
      <c r="Q310" s="161"/>
      <c r="R310" s="161"/>
      <c r="S310" s="161"/>
      <c r="T310" s="162"/>
      <c r="AT310" s="156" t="s">
        <v>145</v>
      </c>
      <c r="AU310" s="156" t="s">
        <v>88</v>
      </c>
      <c r="AV310" s="13" t="s">
        <v>88</v>
      </c>
      <c r="AW310" s="13" t="s">
        <v>3</v>
      </c>
      <c r="AX310" s="13" t="s">
        <v>86</v>
      </c>
      <c r="AY310" s="156" t="s">
        <v>129</v>
      </c>
    </row>
    <row r="311" spans="1:65" s="2" customFormat="1" ht="22.15" customHeight="1">
      <c r="A311" s="31"/>
      <c r="B311" s="139"/>
      <c r="C311" s="140" t="s">
        <v>583</v>
      </c>
      <c r="D311" s="140" t="s">
        <v>131</v>
      </c>
      <c r="E311" s="141" t="s">
        <v>584</v>
      </c>
      <c r="F311" s="142" t="s">
        <v>585</v>
      </c>
      <c r="G311" s="143" t="s">
        <v>143</v>
      </c>
      <c r="H311" s="144">
        <v>175</v>
      </c>
      <c r="I311" s="145"/>
      <c r="J311" s="146">
        <f>ROUND(I311*H311,2)</f>
        <v>0</v>
      </c>
      <c r="K311" s="147"/>
      <c r="L311" s="32"/>
      <c r="M311" s="148" t="s">
        <v>1</v>
      </c>
      <c r="N311" s="149" t="s">
        <v>43</v>
      </c>
      <c r="O311" s="57"/>
      <c r="P311" s="150">
        <f>O311*H311</f>
        <v>0</v>
      </c>
      <c r="Q311" s="150">
        <v>1.82E-3</v>
      </c>
      <c r="R311" s="150">
        <f>Q311*H311</f>
        <v>0.31850000000000001</v>
      </c>
      <c r="S311" s="150">
        <v>0</v>
      </c>
      <c r="T311" s="151">
        <f>S311*H311</f>
        <v>0</v>
      </c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R311" s="152" t="s">
        <v>199</v>
      </c>
      <c r="AT311" s="152" t="s">
        <v>131</v>
      </c>
      <c r="AU311" s="152" t="s">
        <v>88</v>
      </c>
      <c r="AY311" s="16" t="s">
        <v>129</v>
      </c>
      <c r="BE311" s="153">
        <f>IF(N311="základní",J311,0)</f>
        <v>0</v>
      </c>
      <c r="BF311" s="153">
        <f>IF(N311="snížená",J311,0)</f>
        <v>0</v>
      </c>
      <c r="BG311" s="153">
        <f>IF(N311="zákl. přenesená",J311,0)</f>
        <v>0</v>
      </c>
      <c r="BH311" s="153">
        <f>IF(N311="sníž. přenesená",J311,0)</f>
        <v>0</v>
      </c>
      <c r="BI311" s="153">
        <f>IF(N311="nulová",J311,0)</f>
        <v>0</v>
      </c>
      <c r="BJ311" s="16" t="s">
        <v>86</v>
      </c>
      <c r="BK311" s="153">
        <f>ROUND(I311*H311,2)</f>
        <v>0</v>
      </c>
      <c r="BL311" s="16" t="s">
        <v>199</v>
      </c>
      <c r="BM311" s="152" t="s">
        <v>586</v>
      </c>
    </row>
    <row r="312" spans="1:65" s="2" customFormat="1" ht="22.15" customHeight="1">
      <c r="A312" s="31"/>
      <c r="B312" s="139"/>
      <c r="C312" s="140" t="s">
        <v>587</v>
      </c>
      <c r="D312" s="140" t="s">
        <v>131</v>
      </c>
      <c r="E312" s="141" t="s">
        <v>588</v>
      </c>
      <c r="F312" s="142" t="s">
        <v>589</v>
      </c>
      <c r="G312" s="143" t="s">
        <v>227</v>
      </c>
      <c r="H312" s="144">
        <v>0.33500000000000002</v>
      </c>
      <c r="I312" s="145"/>
      <c r="J312" s="146">
        <f>ROUND(I312*H312,2)</f>
        <v>0</v>
      </c>
      <c r="K312" s="147"/>
      <c r="L312" s="32"/>
      <c r="M312" s="148" t="s">
        <v>1</v>
      </c>
      <c r="N312" s="149" t="s">
        <v>43</v>
      </c>
      <c r="O312" s="57"/>
      <c r="P312" s="150">
        <f>O312*H312</f>
        <v>0</v>
      </c>
      <c r="Q312" s="150">
        <v>0</v>
      </c>
      <c r="R312" s="150">
        <f>Q312*H312</f>
        <v>0</v>
      </c>
      <c r="S312" s="150">
        <v>0</v>
      </c>
      <c r="T312" s="151">
        <f>S312*H312</f>
        <v>0</v>
      </c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R312" s="152" t="s">
        <v>199</v>
      </c>
      <c r="AT312" s="152" t="s">
        <v>131</v>
      </c>
      <c r="AU312" s="152" t="s">
        <v>88</v>
      </c>
      <c r="AY312" s="16" t="s">
        <v>129</v>
      </c>
      <c r="BE312" s="153">
        <f>IF(N312="základní",J312,0)</f>
        <v>0</v>
      </c>
      <c r="BF312" s="153">
        <f>IF(N312="snížená",J312,0)</f>
        <v>0</v>
      </c>
      <c r="BG312" s="153">
        <f>IF(N312="zákl. přenesená",J312,0)</f>
        <v>0</v>
      </c>
      <c r="BH312" s="153">
        <f>IF(N312="sníž. přenesená",J312,0)</f>
        <v>0</v>
      </c>
      <c r="BI312" s="153">
        <f>IF(N312="nulová",J312,0)</f>
        <v>0</v>
      </c>
      <c r="BJ312" s="16" t="s">
        <v>86</v>
      </c>
      <c r="BK312" s="153">
        <f>ROUND(I312*H312,2)</f>
        <v>0</v>
      </c>
      <c r="BL312" s="16" t="s">
        <v>199</v>
      </c>
      <c r="BM312" s="152" t="s">
        <v>590</v>
      </c>
    </row>
    <row r="313" spans="1:65" s="12" customFormat="1" ht="22.9" customHeight="1">
      <c r="B313" s="126"/>
      <c r="D313" s="127" t="s">
        <v>77</v>
      </c>
      <c r="E313" s="137" t="s">
        <v>591</v>
      </c>
      <c r="F313" s="137" t="s">
        <v>592</v>
      </c>
      <c r="I313" s="129"/>
      <c r="J313" s="138">
        <f>BK313</f>
        <v>0</v>
      </c>
      <c r="L313" s="126"/>
      <c r="M313" s="131"/>
      <c r="N313" s="132"/>
      <c r="O313" s="132"/>
      <c r="P313" s="133">
        <f>SUM(P314:P318)</f>
        <v>0</v>
      </c>
      <c r="Q313" s="132"/>
      <c r="R313" s="133">
        <f>SUM(R314:R318)</f>
        <v>5.8400000000000001E-2</v>
      </c>
      <c r="S313" s="132"/>
      <c r="T313" s="134">
        <f>SUM(T314:T318)</f>
        <v>0</v>
      </c>
      <c r="AR313" s="127" t="s">
        <v>88</v>
      </c>
      <c r="AT313" s="135" t="s">
        <v>77</v>
      </c>
      <c r="AU313" s="135" t="s">
        <v>86</v>
      </c>
      <c r="AY313" s="127" t="s">
        <v>129</v>
      </c>
      <c r="BK313" s="136">
        <f>SUM(BK314:BK318)</f>
        <v>0</v>
      </c>
    </row>
    <row r="314" spans="1:65" s="2" customFormat="1" ht="13.9" customHeight="1">
      <c r="A314" s="31"/>
      <c r="B314" s="139"/>
      <c r="C314" s="140" t="s">
        <v>593</v>
      </c>
      <c r="D314" s="140" t="s">
        <v>131</v>
      </c>
      <c r="E314" s="141" t="s">
        <v>594</v>
      </c>
      <c r="F314" s="142" t="s">
        <v>595</v>
      </c>
      <c r="G314" s="143" t="s">
        <v>134</v>
      </c>
      <c r="H314" s="144">
        <v>20</v>
      </c>
      <c r="I314" s="145"/>
      <c r="J314" s="146">
        <f>ROUND(I314*H314,2)</f>
        <v>0</v>
      </c>
      <c r="K314" s="147"/>
      <c r="L314" s="32"/>
      <c r="M314" s="148" t="s">
        <v>1</v>
      </c>
      <c r="N314" s="149" t="s">
        <v>43</v>
      </c>
      <c r="O314" s="57"/>
      <c r="P314" s="150">
        <f>O314*H314</f>
        <v>0</v>
      </c>
      <c r="Q314" s="150">
        <v>2.6700000000000001E-3</v>
      </c>
      <c r="R314" s="150">
        <f>Q314*H314</f>
        <v>5.3400000000000003E-2</v>
      </c>
      <c r="S314" s="150">
        <v>0</v>
      </c>
      <c r="T314" s="151">
        <f>S314*H314</f>
        <v>0</v>
      </c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R314" s="152" t="s">
        <v>199</v>
      </c>
      <c r="AT314" s="152" t="s">
        <v>131</v>
      </c>
      <c r="AU314" s="152" t="s">
        <v>88</v>
      </c>
      <c r="AY314" s="16" t="s">
        <v>129</v>
      </c>
      <c r="BE314" s="153">
        <f>IF(N314="základní",J314,0)</f>
        <v>0</v>
      </c>
      <c r="BF314" s="153">
        <f>IF(N314="snížená",J314,0)</f>
        <v>0</v>
      </c>
      <c r="BG314" s="153">
        <f>IF(N314="zákl. přenesená",J314,0)</f>
        <v>0</v>
      </c>
      <c r="BH314" s="153">
        <f>IF(N314="sníž. přenesená",J314,0)</f>
        <v>0</v>
      </c>
      <c r="BI314" s="153">
        <f>IF(N314="nulová",J314,0)</f>
        <v>0</v>
      </c>
      <c r="BJ314" s="16" t="s">
        <v>86</v>
      </c>
      <c r="BK314" s="153">
        <f>ROUND(I314*H314,2)</f>
        <v>0</v>
      </c>
      <c r="BL314" s="16" t="s">
        <v>199</v>
      </c>
      <c r="BM314" s="152" t="s">
        <v>596</v>
      </c>
    </row>
    <row r="315" spans="1:65" s="13" customFormat="1" ht="11.25">
      <c r="B315" s="154"/>
      <c r="D315" s="155" t="s">
        <v>145</v>
      </c>
      <c r="E315" s="156" t="s">
        <v>1</v>
      </c>
      <c r="F315" s="157" t="s">
        <v>497</v>
      </c>
      <c r="H315" s="158">
        <v>20</v>
      </c>
      <c r="I315" s="159"/>
      <c r="L315" s="154"/>
      <c r="M315" s="160"/>
      <c r="N315" s="161"/>
      <c r="O315" s="161"/>
      <c r="P315" s="161"/>
      <c r="Q315" s="161"/>
      <c r="R315" s="161"/>
      <c r="S315" s="161"/>
      <c r="T315" s="162"/>
      <c r="AT315" s="156" t="s">
        <v>145</v>
      </c>
      <c r="AU315" s="156" t="s">
        <v>88</v>
      </c>
      <c r="AV315" s="13" t="s">
        <v>88</v>
      </c>
      <c r="AW315" s="13" t="s">
        <v>33</v>
      </c>
      <c r="AX315" s="13" t="s">
        <v>86</v>
      </c>
      <c r="AY315" s="156" t="s">
        <v>129</v>
      </c>
    </row>
    <row r="316" spans="1:65" s="2" customFormat="1" ht="13.9" customHeight="1">
      <c r="A316" s="31"/>
      <c r="B316" s="139"/>
      <c r="C316" s="163" t="s">
        <v>597</v>
      </c>
      <c r="D316" s="163" t="s">
        <v>243</v>
      </c>
      <c r="E316" s="164" t="s">
        <v>598</v>
      </c>
      <c r="F316" s="165" t="s">
        <v>599</v>
      </c>
      <c r="G316" s="166" t="s">
        <v>134</v>
      </c>
      <c r="H316" s="167">
        <v>20</v>
      </c>
      <c r="I316" s="168"/>
      <c r="J316" s="169">
        <f>ROUND(I316*H316,2)</f>
        <v>0</v>
      </c>
      <c r="K316" s="170"/>
      <c r="L316" s="171"/>
      <c r="M316" s="172" t="s">
        <v>1</v>
      </c>
      <c r="N316" s="173" t="s">
        <v>43</v>
      </c>
      <c r="O316" s="57"/>
      <c r="P316" s="150">
        <f>O316*H316</f>
        <v>0</v>
      </c>
      <c r="Q316" s="150">
        <v>2.5000000000000001E-4</v>
      </c>
      <c r="R316" s="150">
        <f>Q316*H316</f>
        <v>5.0000000000000001E-3</v>
      </c>
      <c r="S316" s="150">
        <v>0</v>
      </c>
      <c r="T316" s="151">
        <f>S316*H316</f>
        <v>0</v>
      </c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R316" s="152" t="s">
        <v>271</v>
      </c>
      <c r="AT316" s="152" t="s">
        <v>243</v>
      </c>
      <c r="AU316" s="152" t="s">
        <v>88</v>
      </c>
      <c r="AY316" s="16" t="s">
        <v>129</v>
      </c>
      <c r="BE316" s="153">
        <f>IF(N316="základní",J316,0)</f>
        <v>0</v>
      </c>
      <c r="BF316" s="153">
        <f>IF(N316="snížená",J316,0)</f>
        <v>0</v>
      </c>
      <c r="BG316" s="153">
        <f>IF(N316="zákl. přenesená",J316,0)</f>
        <v>0</v>
      </c>
      <c r="BH316" s="153">
        <f>IF(N316="sníž. přenesená",J316,0)</f>
        <v>0</v>
      </c>
      <c r="BI316" s="153">
        <f>IF(N316="nulová",J316,0)</f>
        <v>0</v>
      </c>
      <c r="BJ316" s="16" t="s">
        <v>86</v>
      </c>
      <c r="BK316" s="153">
        <f>ROUND(I316*H316,2)</f>
        <v>0</v>
      </c>
      <c r="BL316" s="16" t="s">
        <v>199</v>
      </c>
      <c r="BM316" s="152" t="s">
        <v>600</v>
      </c>
    </row>
    <row r="317" spans="1:65" s="13" customFormat="1" ht="11.25">
      <c r="B317" s="154"/>
      <c r="D317" s="155" t="s">
        <v>145</v>
      </c>
      <c r="E317" s="156" t="s">
        <v>1</v>
      </c>
      <c r="F317" s="157" t="s">
        <v>497</v>
      </c>
      <c r="H317" s="158">
        <v>20</v>
      </c>
      <c r="I317" s="159"/>
      <c r="L317" s="154"/>
      <c r="M317" s="160"/>
      <c r="N317" s="161"/>
      <c r="O317" s="161"/>
      <c r="P317" s="161"/>
      <c r="Q317" s="161"/>
      <c r="R317" s="161"/>
      <c r="S317" s="161"/>
      <c r="T317" s="162"/>
      <c r="AT317" s="156" t="s">
        <v>145</v>
      </c>
      <c r="AU317" s="156" t="s">
        <v>88</v>
      </c>
      <c r="AV317" s="13" t="s">
        <v>88</v>
      </c>
      <c r="AW317" s="13" t="s">
        <v>33</v>
      </c>
      <c r="AX317" s="13" t="s">
        <v>86</v>
      </c>
      <c r="AY317" s="156" t="s">
        <v>129</v>
      </c>
    </row>
    <row r="318" spans="1:65" s="2" customFormat="1" ht="22.15" customHeight="1">
      <c r="A318" s="31"/>
      <c r="B318" s="139"/>
      <c r="C318" s="140" t="s">
        <v>601</v>
      </c>
      <c r="D318" s="140" t="s">
        <v>131</v>
      </c>
      <c r="E318" s="141" t="s">
        <v>602</v>
      </c>
      <c r="F318" s="142" t="s">
        <v>603</v>
      </c>
      <c r="G318" s="143" t="s">
        <v>227</v>
      </c>
      <c r="H318" s="144">
        <v>5.8000000000000003E-2</v>
      </c>
      <c r="I318" s="145"/>
      <c r="J318" s="146">
        <f>ROUND(I318*H318,2)</f>
        <v>0</v>
      </c>
      <c r="K318" s="147"/>
      <c r="L318" s="32"/>
      <c r="M318" s="148" t="s">
        <v>1</v>
      </c>
      <c r="N318" s="149" t="s">
        <v>43</v>
      </c>
      <c r="O318" s="57"/>
      <c r="P318" s="150">
        <f>O318*H318</f>
        <v>0</v>
      </c>
      <c r="Q318" s="150">
        <v>0</v>
      </c>
      <c r="R318" s="150">
        <f>Q318*H318</f>
        <v>0</v>
      </c>
      <c r="S318" s="150">
        <v>0</v>
      </c>
      <c r="T318" s="151">
        <f>S318*H318</f>
        <v>0</v>
      </c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R318" s="152" t="s">
        <v>199</v>
      </c>
      <c r="AT318" s="152" t="s">
        <v>131</v>
      </c>
      <c r="AU318" s="152" t="s">
        <v>88</v>
      </c>
      <c r="AY318" s="16" t="s">
        <v>129</v>
      </c>
      <c r="BE318" s="153">
        <f>IF(N318="základní",J318,0)</f>
        <v>0</v>
      </c>
      <c r="BF318" s="153">
        <f>IF(N318="snížená",J318,0)</f>
        <v>0</v>
      </c>
      <c r="BG318" s="153">
        <f>IF(N318="zákl. přenesená",J318,0)</f>
        <v>0</v>
      </c>
      <c r="BH318" s="153">
        <f>IF(N318="sníž. přenesená",J318,0)</f>
        <v>0</v>
      </c>
      <c r="BI318" s="153">
        <f>IF(N318="nulová",J318,0)</f>
        <v>0</v>
      </c>
      <c r="BJ318" s="16" t="s">
        <v>86</v>
      </c>
      <c r="BK318" s="153">
        <f>ROUND(I318*H318,2)</f>
        <v>0</v>
      </c>
      <c r="BL318" s="16" t="s">
        <v>199</v>
      </c>
      <c r="BM318" s="152" t="s">
        <v>604</v>
      </c>
    </row>
    <row r="319" spans="1:65" s="12" customFormat="1" ht="25.9" customHeight="1">
      <c r="B319" s="126"/>
      <c r="D319" s="127" t="s">
        <v>77</v>
      </c>
      <c r="E319" s="128" t="s">
        <v>605</v>
      </c>
      <c r="F319" s="128" t="s">
        <v>606</v>
      </c>
      <c r="I319" s="129"/>
      <c r="J319" s="130">
        <f>BK319</f>
        <v>0</v>
      </c>
      <c r="L319" s="126"/>
      <c r="M319" s="131"/>
      <c r="N319" s="132"/>
      <c r="O319" s="132"/>
      <c r="P319" s="133">
        <f>SUM(P320:P321)</f>
        <v>0</v>
      </c>
      <c r="Q319" s="132"/>
      <c r="R319" s="133">
        <f>SUM(R320:R321)</f>
        <v>0</v>
      </c>
      <c r="S319" s="132"/>
      <c r="T319" s="134">
        <f>SUM(T320:T321)</f>
        <v>0</v>
      </c>
      <c r="AR319" s="127" t="s">
        <v>135</v>
      </c>
      <c r="AT319" s="135" t="s">
        <v>77</v>
      </c>
      <c r="AU319" s="135" t="s">
        <v>78</v>
      </c>
      <c r="AY319" s="127" t="s">
        <v>129</v>
      </c>
      <c r="BK319" s="136">
        <f>SUM(BK320:BK321)</f>
        <v>0</v>
      </c>
    </row>
    <row r="320" spans="1:65" s="2" customFormat="1" ht="13.9" customHeight="1">
      <c r="A320" s="31"/>
      <c r="B320" s="139"/>
      <c r="C320" s="140" t="s">
        <v>607</v>
      </c>
      <c r="D320" s="140" t="s">
        <v>131</v>
      </c>
      <c r="E320" s="141" t="s">
        <v>608</v>
      </c>
      <c r="F320" s="142" t="s">
        <v>609</v>
      </c>
      <c r="G320" s="143" t="s">
        <v>610</v>
      </c>
      <c r="H320" s="144">
        <v>16</v>
      </c>
      <c r="I320" s="145"/>
      <c r="J320" s="146">
        <f>ROUND(I320*H320,2)</f>
        <v>0</v>
      </c>
      <c r="K320" s="147"/>
      <c r="L320" s="32"/>
      <c r="M320" s="148" t="s">
        <v>1</v>
      </c>
      <c r="N320" s="149" t="s">
        <v>43</v>
      </c>
      <c r="O320" s="57"/>
      <c r="P320" s="150">
        <f>O320*H320</f>
        <v>0</v>
      </c>
      <c r="Q320" s="150">
        <v>0</v>
      </c>
      <c r="R320" s="150">
        <f>Q320*H320</f>
        <v>0</v>
      </c>
      <c r="S320" s="150">
        <v>0</v>
      </c>
      <c r="T320" s="151">
        <f>S320*H320</f>
        <v>0</v>
      </c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R320" s="152" t="s">
        <v>611</v>
      </c>
      <c r="AT320" s="152" t="s">
        <v>131</v>
      </c>
      <c r="AU320" s="152" t="s">
        <v>86</v>
      </c>
      <c r="AY320" s="16" t="s">
        <v>129</v>
      </c>
      <c r="BE320" s="153">
        <f>IF(N320="základní",J320,0)</f>
        <v>0</v>
      </c>
      <c r="BF320" s="153">
        <f>IF(N320="snížená",J320,0)</f>
        <v>0</v>
      </c>
      <c r="BG320" s="153">
        <f>IF(N320="zákl. přenesená",J320,0)</f>
        <v>0</v>
      </c>
      <c r="BH320" s="153">
        <f>IF(N320="sníž. přenesená",J320,0)</f>
        <v>0</v>
      </c>
      <c r="BI320" s="153">
        <f>IF(N320="nulová",J320,0)</f>
        <v>0</v>
      </c>
      <c r="BJ320" s="16" t="s">
        <v>86</v>
      </c>
      <c r="BK320" s="153">
        <f>ROUND(I320*H320,2)</f>
        <v>0</v>
      </c>
      <c r="BL320" s="16" t="s">
        <v>611</v>
      </c>
      <c r="BM320" s="152" t="s">
        <v>612</v>
      </c>
    </row>
    <row r="321" spans="1:65" s="13" customFormat="1" ht="11.25">
      <c r="B321" s="154"/>
      <c r="D321" s="155" t="s">
        <v>145</v>
      </c>
      <c r="E321" s="156" t="s">
        <v>1</v>
      </c>
      <c r="F321" s="157" t="s">
        <v>613</v>
      </c>
      <c r="H321" s="158">
        <v>16</v>
      </c>
      <c r="I321" s="159"/>
      <c r="L321" s="154"/>
      <c r="M321" s="160"/>
      <c r="N321" s="161"/>
      <c r="O321" s="161"/>
      <c r="P321" s="161"/>
      <c r="Q321" s="161"/>
      <c r="R321" s="161"/>
      <c r="S321" s="161"/>
      <c r="T321" s="162"/>
      <c r="AT321" s="156" t="s">
        <v>145</v>
      </c>
      <c r="AU321" s="156" t="s">
        <v>86</v>
      </c>
      <c r="AV321" s="13" t="s">
        <v>88</v>
      </c>
      <c r="AW321" s="13" t="s">
        <v>33</v>
      </c>
      <c r="AX321" s="13" t="s">
        <v>86</v>
      </c>
      <c r="AY321" s="156" t="s">
        <v>129</v>
      </c>
    </row>
    <row r="322" spans="1:65" s="12" customFormat="1" ht="25.9" customHeight="1">
      <c r="B322" s="126"/>
      <c r="D322" s="127" t="s">
        <v>77</v>
      </c>
      <c r="E322" s="128" t="s">
        <v>614</v>
      </c>
      <c r="F322" s="128" t="s">
        <v>615</v>
      </c>
      <c r="I322" s="129"/>
      <c r="J322" s="130">
        <f>BK322</f>
        <v>0</v>
      </c>
      <c r="L322" s="126"/>
      <c r="M322" s="131"/>
      <c r="N322" s="132"/>
      <c r="O322" s="132"/>
      <c r="P322" s="133">
        <f>P323+P328+P332+P334</f>
        <v>0</v>
      </c>
      <c r="Q322" s="132"/>
      <c r="R322" s="133">
        <f>R323+R328+R332+R334</f>
        <v>0</v>
      </c>
      <c r="S322" s="132"/>
      <c r="T322" s="134">
        <f>T323+T328+T332+T334</f>
        <v>0</v>
      </c>
      <c r="AR322" s="127" t="s">
        <v>151</v>
      </c>
      <c r="AT322" s="135" t="s">
        <v>77</v>
      </c>
      <c r="AU322" s="135" t="s">
        <v>78</v>
      </c>
      <c r="AY322" s="127" t="s">
        <v>129</v>
      </c>
      <c r="BK322" s="136">
        <f>BK323+BK328+BK332+BK334</f>
        <v>0</v>
      </c>
    </row>
    <row r="323" spans="1:65" s="12" customFormat="1" ht="22.9" customHeight="1">
      <c r="B323" s="126"/>
      <c r="D323" s="127" t="s">
        <v>77</v>
      </c>
      <c r="E323" s="137" t="s">
        <v>616</v>
      </c>
      <c r="F323" s="137" t="s">
        <v>617</v>
      </c>
      <c r="I323" s="129"/>
      <c r="J323" s="138">
        <f>BK323</f>
        <v>0</v>
      </c>
      <c r="L323" s="126"/>
      <c r="M323" s="131"/>
      <c r="N323" s="132"/>
      <c r="O323" s="132"/>
      <c r="P323" s="133">
        <f>SUM(P324:P327)</f>
        <v>0</v>
      </c>
      <c r="Q323" s="132"/>
      <c r="R323" s="133">
        <f>SUM(R324:R327)</f>
        <v>0</v>
      </c>
      <c r="S323" s="132"/>
      <c r="T323" s="134">
        <f>SUM(T324:T327)</f>
        <v>0</v>
      </c>
      <c r="AR323" s="127" t="s">
        <v>151</v>
      </c>
      <c r="AT323" s="135" t="s">
        <v>77</v>
      </c>
      <c r="AU323" s="135" t="s">
        <v>86</v>
      </c>
      <c r="AY323" s="127" t="s">
        <v>129</v>
      </c>
      <c r="BK323" s="136">
        <f>SUM(BK324:BK327)</f>
        <v>0</v>
      </c>
    </row>
    <row r="324" spans="1:65" s="2" customFormat="1" ht="13.9" customHeight="1">
      <c r="A324" s="31"/>
      <c r="B324" s="139"/>
      <c r="C324" s="140" t="s">
        <v>618</v>
      </c>
      <c r="D324" s="140" t="s">
        <v>131</v>
      </c>
      <c r="E324" s="141" t="s">
        <v>619</v>
      </c>
      <c r="F324" s="142" t="s">
        <v>620</v>
      </c>
      <c r="G324" s="143" t="s">
        <v>621</v>
      </c>
      <c r="H324" s="144">
        <v>1</v>
      </c>
      <c r="I324" s="145"/>
      <c r="J324" s="146">
        <f>ROUND(I324*H324,2)</f>
        <v>0</v>
      </c>
      <c r="K324" s="147"/>
      <c r="L324" s="32"/>
      <c r="M324" s="148" t="s">
        <v>1</v>
      </c>
      <c r="N324" s="149" t="s">
        <v>43</v>
      </c>
      <c r="O324" s="57"/>
      <c r="P324" s="150">
        <f>O324*H324</f>
        <v>0</v>
      </c>
      <c r="Q324" s="150">
        <v>0</v>
      </c>
      <c r="R324" s="150">
        <f>Q324*H324</f>
        <v>0</v>
      </c>
      <c r="S324" s="150">
        <v>0</v>
      </c>
      <c r="T324" s="151">
        <f>S324*H324</f>
        <v>0</v>
      </c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R324" s="152" t="s">
        <v>622</v>
      </c>
      <c r="AT324" s="152" t="s">
        <v>131</v>
      </c>
      <c r="AU324" s="152" t="s">
        <v>88</v>
      </c>
      <c r="AY324" s="16" t="s">
        <v>129</v>
      </c>
      <c r="BE324" s="153">
        <f>IF(N324="základní",J324,0)</f>
        <v>0</v>
      </c>
      <c r="BF324" s="153">
        <f>IF(N324="snížená",J324,0)</f>
        <v>0</v>
      </c>
      <c r="BG324" s="153">
        <f>IF(N324="zákl. přenesená",J324,0)</f>
        <v>0</v>
      </c>
      <c r="BH324" s="153">
        <f>IF(N324="sníž. přenesená",J324,0)</f>
        <v>0</v>
      </c>
      <c r="BI324" s="153">
        <f>IF(N324="nulová",J324,0)</f>
        <v>0</v>
      </c>
      <c r="BJ324" s="16" t="s">
        <v>86</v>
      </c>
      <c r="BK324" s="153">
        <f>ROUND(I324*H324,2)</f>
        <v>0</v>
      </c>
      <c r="BL324" s="16" t="s">
        <v>622</v>
      </c>
      <c r="BM324" s="152" t="s">
        <v>623</v>
      </c>
    </row>
    <row r="325" spans="1:65" s="2" customFormat="1" ht="13.9" customHeight="1">
      <c r="A325" s="31"/>
      <c r="B325" s="139"/>
      <c r="C325" s="140" t="s">
        <v>624</v>
      </c>
      <c r="D325" s="140" t="s">
        <v>131</v>
      </c>
      <c r="E325" s="141" t="s">
        <v>625</v>
      </c>
      <c r="F325" s="142" t="s">
        <v>626</v>
      </c>
      <c r="G325" s="143" t="s">
        <v>621</v>
      </c>
      <c r="H325" s="144">
        <v>1</v>
      </c>
      <c r="I325" s="145"/>
      <c r="J325" s="146">
        <f>ROUND(I325*H325,2)</f>
        <v>0</v>
      </c>
      <c r="K325" s="147"/>
      <c r="L325" s="32"/>
      <c r="M325" s="148" t="s">
        <v>1</v>
      </c>
      <c r="N325" s="149" t="s">
        <v>43</v>
      </c>
      <c r="O325" s="57"/>
      <c r="P325" s="150">
        <f>O325*H325</f>
        <v>0</v>
      </c>
      <c r="Q325" s="150">
        <v>0</v>
      </c>
      <c r="R325" s="150">
        <f>Q325*H325</f>
        <v>0</v>
      </c>
      <c r="S325" s="150">
        <v>0</v>
      </c>
      <c r="T325" s="151">
        <f>S325*H325</f>
        <v>0</v>
      </c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R325" s="152" t="s">
        <v>622</v>
      </c>
      <c r="AT325" s="152" t="s">
        <v>131</v>
      </c>
      <c r="AU325" s="152" t="s">
        <v>88</v>
      </c>
      <c r="AY325" s="16" t="s">
        <v>129</v>
      </c>
      <c r="BE325" s="153">
        <f>IF(N325="základní",J325,0)</f>
        <v>0</v>
      </c>
      <c r="BF325" s="153">
        <f>IF(N325="snížená",J325,0)</f>
        <v>0</v>
      </c>
      <c r="BG325" s="153">
        <f>IF(N325="zákl. přenesená",J325,0)</f>
        <v>0</v>
      </c>
      <c r="BH325" s="153">
        <f>IF(N325="sníž. přenesená",J325,0)</f>
        <v>0</v>
      </c>
      <c r="BI325" s="153">
        <f>IF(N325="nulová",J325,0)</f>
        <v>0</v>
      </c>
      <c r="BJ325" s="16" t="s">
        <v>86</v>
      </c>
      <c r="BK325" s="153">
        <f>ROUND(I325*H325,2)</f>
        <v>0</v>
      </c>
      <c r="BL325" s="16" t="s">
        <v>622</v>
      </c>
      <c r="BM325" s="152" t="s">
        <v>627</v>
      </c>
    </row>
    <row r="326" spans="1:65" s="2" customFormat="1" ht="22.15" customHeight="1">
      <c r="A326" s="31"/>
      <c r="B326" s="139"/>
      <c r="C326" s="140" t="s">
        <v>628</v>
      </c>
      <c r="D326" s="140" t="s">
        <v>131</v>
      </c>
      <c r="E326" s="141" t="s">
        <v>629</v>
      </c>
      <c r="F326" s="142" t="s">
        <v>630</v>
      </c>
      <c r="G326" s="143" t="s">
        <v>621</v>
      </c>
      <c r="H326" s="144">
        <v>1</v>
      </c>
      <c r="I326" s="145"/>
      <c r="J326" s="146">
        <f>ROUND(I326*H326,2)</f>
        <v>0</v>
      </c>
      <c r="K326" s="147"/>
      <c r="L326" s="32"/>
      <c r="M326" s="148" t="s">
        <v>1</v>
      </c>
      <c r="N326" s="149" t="s">
        <v>43</v>
      </c>
      <c r="O326" s="57"/>
      <c r="P326" s="150">
        <f>O326*H326</f>
        <v>0</v>
      </c>
      <c r="Q326" s="150">
        <v>0</v>
      </c>
      <c r="R326" s="150">
        <f>Q326*H326</f>
        <v>0</v>
      </c>
      <c r="S326" s="150">
        <v>0</v>
      </c>
      <c r="T326" s="151">
        <f>S326*H326</f>
        <v>0</v>
      </c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R326" s="152" t="s">
        <v>622</v>
      </c>
      <c r="AT326" s="152" t="s">
        <v>131</v>
      </c>
      <c r="AU326" s="152" t="s">
        <v>88</v>
      </c>
      <c r="AY326" s="16" t="s">
        <v>129</v>
      </c>
      <c r="BE326" s="153">
        <f>IF(N326="základní",J326,0)</f>
        <v>0</v>
      </c>
      <c r="BF326" s="153">
        <f>IF(N326="snížená",J326,0)</f>
        <v>0</v>
      </c>
      <c r="BG326" s="153">
        <f>IF(N326="zákl. přenesená",J326,0)</f>
        <v>0</v>
      </c>
      <c r="BH326" s="153">
        <f>IF(N326="sníž. přenesená",J326,0)</f>
        <v>0</v>
      </c>
      <c r="BI326" s="153">
        <f>IF(N326="nulová",J326,0)</f>
        <v>0</v>
      </c>
      <c r="BJ326" s="16" t="s">
        <v>86</v>
      </c>
      <c r="BK326" s="153">
        <f>ROUND(I326*H326,2)</f>
        <v>0</v>
      </c>
      <c r="BL326" s="16" t="s">
        <v>622</v>
      </c>
      <c r="BM326" s="152" t="s">
        <v>631</v>
      </c>
    </row>
    <row r="327" spans="1:65" s="2" customFormat="1" ht="13.9" customHeight="1">
      <c r="A327" s="31"/>
      <c r="B327" s="139"/>
      <c r="C327" s="140" t="s">
        <v>632</v>
      </c>
      <c r="D327" s="140" t="s">
        <v>131</v>
      </c>
      <c r="E327" s="141" t="s">
        <v>633</v>
      </c>
      <c r="F327" s="142" t="s">
        <v>634</v>
      </c>
      <c r="G327" s="143" t="s">
        <v>621</v>
      </c>
      <c r="H327" s="144">
        <v>1</v>
      </c>
      <c r="I327" s="145"/>
      <c r="J327" s="146">
        <f>ROUND(I327*H327,2)</f>
        <v>0</v>
      </c>
      <c r="K327" s="147"/>
      <c r="L327" s="32"/>
      <c r="M327" s="148" t="s">
        <v>1</v>
      </c>
      <c r="N327" s="149" t="s">
        <v>43</v>
      </c>
      <c r="O327" s="57"/>
      <c r="P327" s="150">
        <f>O327*H327</f>
        <v>0</v>
      </c>
      <c r="Q327" s="150">
        <v>0</v>
      </c>
      <c r="R327" s="150">
        <f>Q327*H327</f>
        <v>0</v>
      </c>
      <c r="S327" s="150">
        <v>0</v>
      </c>
      <c r="T327" s="151">
        <f>S327*H327</f>
        <v>0</v>
      </c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R327" s="152" t="s">
        <v>622</v>
      </c>
      <c r="AT327" s="152" t="s">
        <v>131</v>
      </c>
      <c r="AU327" s="152" t="s">
        <v>88</v>
      </c>
      <c r="AY327" s="16" t="s">
        <v>129</v>
      </c>
      <c r="BE327" s="153">
        <f>IF(N327="základní",J327,0)</f>
        <v>0</v>
      </c>
      <c r="BF327" s="153">
        <f>IF(N327="snížená",J327,0)</f>
        <v>0</v>
      </c>
      <c r="BG327" s="153">
        <f>IF(N327="zákl. přenesená",J327,0)</f>
        <v>0</v>
      </c>
      <c r="BH327" s="153">
        <f>IF(N327="sníž. přenesená",J327,0)</f>
        <v>0</v>
      </c>
      <c r="BI327" s="153">
        <f>IF(N327="nulová",J327,0)</f>
        <v>0</v>
      </c>
      <c r="BJ327" s="16" t="s">
        <v>86</v>
      </c>
      <c r="BK327" s="153">
        <f>ROUND(I327*H327,2)</f>
        <v>0</v>
      </c>
      <c r="BL327" s="16" t="s">
        <v>622</v>
      </c>
      <c r="BM327" s="152" t="s">
        <v>635</v>
      </c>
    </row>
    <row r="328" spans="1:65" s="12" customFormat="1" ht="22.9" customHeight="1">
      <c r="B328" s="126"/>
      <c r="D328" s="127" t="s">
        <v>77</v>
      </c>
      <c r="E328" s="137" t="s">
        <v>636</v>
      </c>
      <c r="F328" s="137" t="s">
        <v>637</v>
      </c>
      <c r="I328" s="129"/>
      <c r="J328" s="138">
        <f>BK328</f>
        <v>0</v>
      </c>
      <c r="L328" s="126"/>
      <c r="M328" s="131"/>
      <c r="N328" s="132"/>
      <c r="O328" s="132"/>
      <c r="P328" s="133">
        <f>SUM(P329:P331)</f>
        <v>0</v>
      </c>
      <c r="Q328" s="132"/>
      <c r="R328" s="133">
        <f>SUM(R329:R331)</f>
        <v>0</v>
      </c>
      <c r="S328" s="132"/>
      <c r="T328" s="134">
        <f>SUM(T329:T331)</f>
        <v>0</v>
      </c>
      <c r="AR328" s="127" t="s">
        <v>151</v>
      </c>
      <c r="AT328" s="135" t="s">
        <v>77</v>
      </c>
      <c r="AU328" s="135" t="s">
        <v>86</v>
      </c>
      <c r="AY328" s="127" t="s">
        <v>129</v>
      </c>
      <c r="BK328" s="136">
        <f>SUM(BK329:BK331)</f>
        <v>0</v>
      </c>
    </row>
    <row r="329" spans="1:65" s="2" customFormat="1" ht="13.9" customHeight="1">
      <c r="A329" s="31"/>
      <c r="B329" s="139"/>
      <c r="C329" s="140" t="s">
        <v>638</v>
      </c>
      <c r="D329" s="140" t="s">
        <v>131</v>
      </c>
      <c r="E329" s="141" t="s">
        <v>639</v>
      </c>
      <c r="F329" s="142" t="s">
        <v>637</v>
      </c>
      <c r="G329" s="143" t="s">
        <v>621</v>
      </c>
      <c r="H329" s="144">
        <v>1</v>
      </c>
      <c r="I329" s="145"/>
      <c r="J329" s="146">
        <f>ROUND(I329*H329,2)</f>
        <v>0</v>
      </c>
      <c r="K329" s="147"/>
      <c r="L329" s="32"/>
      <c r="M329" s="148" t="s">
        <v>1</v>
      </c>
      <c r="N329" s="149" t="s">
        <v>43</v>
      </c>
      <c r="O329" s="57"/>
      <c r="P329" s="150">
        <f>O329*H329</f>
        <v>0</v>
      </c>
      <c r="Q329" s="150">
        <v>0</v>
      </c>
      <c r="R329" s="150">
        <f>Q329*H329</f>
        <v>0</v>
      </c>
      <c r="S329" s="150">
        <v>0</v>
      </c>
      <c r="T329" s="151">
        <f>S329*H329</f>
        <v>0</v>
      </c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R329" s="152" t="s">
        <v>622</v>
      </c>
      <c r="AT329" s="152" t="s">
        <v>131</v>
      </c>
      <c r="AU329" s="152" t="s">
        <v>88</v>
      </c>
      <c r="AY329" s="16" t="s">
        <v>129</v>
      </c>
      <c r="BE329" s="153">
        <f>IF(N329="základní",J329,0)</f>
        <v>0</v>
      </c>
      <c r="BF329" s="153">
        <f>IF(N329="snížená",J329,0)</f>
        <v>0</v>
      </c>
      <c r="BG329" s="153">
        <f>IF(N329="zákl. přenesená",J329,0)</f>
        <v>0</v>
      </c>
      <c r="BH329" s="153">
        <f>IF(N329="sníž. přenesená",J329,0)</f>
        <v>0</v>
      </c>
      <c r="BI329" s="153">
        <f>IF(N329="nulová",J329,0)</f>
        <v>0</v>
      </c>
      <c r="BJ329" s="16" t="s">
        <v>86</v>
      </c>
      <c r="BK329" s="153">
        <f>ROUND(I329*H329,2)</f>
        <v>0</v>
      </c>
      <c r="BL329" s="16" t="s">
        <v>622</v>
      </c>
      <c r="BM329" s="152" t="s">
        <v>640</v>
      </c>
    </row>
    <row r="330" spans="1:65" s="2" customFormat="1" ht="13.9" customHeight="1">
      <c r="A330" s="31"/>
      <c r="B330" s="139"/>
      <c r="C330" s="140" t="s">
        <v>641</v>
      </c>
      <c r="D330" s="140" t="s">
        <v>131</v>
      </c>
      <c r="E330" s="141" t="s">
        <v>642</v>
      </c>
      <c r="F330" s="142" t="s">
        <v>643</v>
      </c>
      <c r="G330" s="143" t="s">
        <v>621</v>
      </c>
      <c r="H330" s="144">
        <v>1</v>
      </c>
      <c r="I330" s="145"/>
      <c r="J330" s="146">
        <f>ROUND(I330*H330,2)</f>
        <v>0</v>
      </c>
      <c r="K330" s="147"/>
      <c r="L330" s="32"/>
      <c r="M330" s="148" t="s">
        <v>1</v>
      </c>
      <c r="N330" s="149" t="s">
        <v>43</v>
      </c>
      <c r="O330" s="57"/>
      <c r="P330" s="150">
        <f>O330*H330</f>
        <v>0</v>
      </c>
      <c r="Q330" s="150">
        <v>0</v>
      </c>
      <c r="R330" s="150">
        <f>Q330*H330</f>
        <v>0</v>
      </c>
      <c r="S330" s="150">
        <v>0</v>
      </c>
      <c r="T330" s="151">
        <f>S330*H330</f>
        <v>0</v>
      </c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R330" s="152" t="s">
        <v>622</v>
      </c>
      <c r="AT330" s="152" t="s">
        <v>131</v>
      </c>
      <c r="AU330" s="152" t="s">
        <v>88</v>
      </c>
      <c r="AY330" s="16" t="s">
        <v>129</v>
      </c>
      <c r="BE330" s="153">
        <f>IF(N330="základní",J330,0)</f>
        <v>0</v>
      </c>
      <c r="BF330" s="153">
        <f>IF(N330="snížená",J330,0)</f>
        <v>0</v>
      </c>
      <c r="BG330" s="153">
        <f>IF(N330="zákl. přenesená",J330,0)</f>
        <v>0</v>
      </c>
      <c r="BH330" s="153">
        <f>IF(N330="sníž. přenesená",J330,0)</f>
        <v>0</v>
      </c>
      <c r="BI330" s="153">
        <f>IF(N330="nulová",J330,0)</f>
        <v>0</v>
      </c>
      <c r="BJ330" s="16" t="s">
        <v>86</v>
      </c>
      <c r="BK330" s="153">
        <f>ROUND(I330*H330,2)</f>
        <v>0</v>
      </c>
      <c r="BL330" s="16" t="s">
        <v>622</v>
      </c>
      <c r="BM330" s="152" t="s">
        <v>644</v>
      </c>
    </row>
    <row r="331" spans="1:65" s="2" customFormat="1" ht="13.9" customHeight="1">
      <c r="A331" s="31"/>
      <c r="B331" s="139"/>
      <c r="C331" s="140" t="s">
        <v>645</v>
      </c>
      <c r="D331" s="140" t="s">
        <v>131</v>
      </c>
      <c r="E331" s="141" t="s">
        <v>646</v>
      </c>
      <c r="F331" s="142" t="s">
        <v>647</v>
      </c>
      <c r="G331" s="143" t="s">
        <v>621</v>
      </c>
      <c r="H331" s="144">
        <v>1</v>
      </c>
      <c r="I331" s="145"/>
      <c r="J331" s="146">
        <f>ROUND(I331*H331,2)</f>
        <v>0</v>
      </c>
      <c r="K331" s="147"/>
      <c r="L331" s="32"/>
      <c r="M331" s="148" t="s">
        <v>1</v>
      </c>
      <c r="N331" s="149" t="s">
        <v>43</v>
      </c>
      <c r="O331" s="57"/>
      <c r="P331" s="150">
        <f>O331*H331</f>
        <v>0</v>
      </c>
      <c r="Q331" s="150">
        <v>0</v>
      </c>
      <c r="R331" s="150">
        <f>Q331*H331</f>
        <v>0</v>
      </c>
      <c r="S331" s="150">
        <v>0</v>
      </c>
      <c r="T331" s="151">
        <f>S331*H331</f>
        <v>0</v>
      </c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R331" s="152" t="s">
        <v>622</v>
      </c>
      <c r="AT331" s="152" t="s">
        <v>131</v>
      </c>
      <c r="AU331" s="152" t="s">
        <v>88</v>
      </c>
      <c r="AY331" s="16" t="s">
        <v>129</v>
      </c>
      <c r="BE331" s="153">
        <f>IF(N331="základní",J331,0)</f>
        <v>0</v>
      </c>
      <c r="BF331" s="153">
        <f>IF(N331="snížená",J331,0)</f>
        <v>0</v>
      </c>
      <c r="BG331" s="153">
        <f>IF(N331="zákl. přenesená",J331,0)</f>
        <v>0</v>
      </c>
      <c r="BH331" s="153">
        <f>IF(N331="sníž. přenesená",J331,0)</f>
        <v>0</v>
      </c>
      <c r="BI331" s="153">
        <f>IF(N331="nulová",J331,0)</f>
        <v>0</v>
      </c>
      <c r="BJ331" s="16" t="s">
        <v>86</v>
      </c>
      <c r="BK331" s="153">
        <f>ROUND(I331*H331,2)</f>
        <v>0</v>
      </c>
      <c r="BL331" s="16" t="s">
        <v>622</v>
      </c>
      <c r="BM331" s="152" t="s">
        <v>648</v>
      </c>
    </row>
    <row r="332" spans="1:65" s="12" customFormat="1" ht="22.9" customHeight="1">
      <c r="B332" s="126"/>
      <c r="D332" s="127" t="s">
        <v>77</v>
      </c>
      <c r="E332" s="137" t="s">
        <v>649</v>
      </c>
      <c r="F332" s="137" t="s">
        <v>650</v>
      </c>
      <c r="I332" s="129"/>
      <c r="J332" s="138">
        <f>BK332</f>
        <v>0</v>
      </c>
      <c r="L332" s="126"/>
      <c r="M332" s="131"/>
      <c r="N332" s="132"/>
      <c r="O332" s="132"/>
      <c r="P332" s="133">
        <f>P333</f>
        <v>0</v>
      </c>
      <c r="Q332" s="132"/>
      <c r="R332" s="133">
        <f>R333</f>
        <v>0</v>
      </c>
      <c r="S332" s="132"/>
      <c r="T332" s="134">
        <f>T333</f>
        <v>0</v>
      </c>
      <c r="AR332" s="127" t="s">
        <v>151</v>
      </c>
      <c r="AT332" s="135" t="s">
        <v>77</v>
      </c>
      <c r="AU332" s="135" t="s">
        <v>86</v>
      </c>
      <c r="AY332" s="127" t="s">
        <v>129</v>
      </c>
      <c r="BK332" s="136">
        <f>BK333</f>
        <v>0</v>
      </c>
    </row>
    <row r="333" spans="1:65" s="2" customFormat="1" ht="13.9" customHeight="1">
      <c r="A333" s="31"/>
      <c r="B333" s="139"/>
      <c r="C333" s="140" t="s">
        <v>651</v>
      </c>
      <c r="D333" s="140" t="s">
        <v>131</v>
      </c>
      <c r="E333" s="141" t="s">
        <v>652</v>
      </c>
      <c r="F333" s="142" t="s">
        <v>650</v>
      </c>
      <c r="G333" s="143" t="s">
        <v>621</v>
      </c>
      <c r="H333" s="144">
        <v>1</v>
      </c>
      <c r="I333" s="145"/>
      <c r="J333" s="146">
        <f>ROUND(I333*H333,2)</f>
        <v>0</v>
      </c>
      <c r="K333" s="147"/>
      <c r="L333" s="32"/>
      <c r="M333" s="148" t="s">
        <v>1</v>
      </c>
      <c r="N333" s="149" t="s">
        <v>43</v>
      </c>
      <c r="O333" s="57"/>
      <c r="P333" s="150">
        <f>O333*H333</f>
        <v>0</v>
      </c>
      <c r="Q333" s="150">
        <v>0</v>
      </c>
      <c r="R333" s="150">
        <f>Q333*H333</f>
        <v>0</v>
      </c>
      <c r="S333" s="150">
        <v>0</v>
      </c>
      <c r="T333" s="151">
        <f>S333*H333</f>
        <v>0</v>
      </c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R333" s="152" t="s">
        <v>622</v>
      </c>
      <c r="AT333" s="152" t="s">
        <v>131</v>
      </c>
      <c r="AU333" s="152" t="s">
        <v>88</v>
      </c>
      <c r="AY333" s="16" t="s">
        <v>129</v>
      </c>
      <c r="BE333" s="153">
        <f>IF(N333="základní",J333,0)</f>
        <v>0</v>
      </c>
      <c r="BF333" s="153">
        <f>IF(N333="snížená",J333,0)</f>
        <v>0</v>
      </c>
      <c r="BG333" s="153">
        <f>IF(N333="zákl. přenesená",J333,0)</f>
        <v>0</v>
      </c>
      <c r="BH333" s="153">
        <f>IF(N333="sníž. přenesená",J333,0)</f>
        <v>0</v>
      </c>
      <c r="BI333" s="153">
        <f>IF(N333="nulová",J333,0)</f>
        <v>0</v>
      </c>
      <c r="BJ333" s="16" t="s">
        <v>86</v>
      </c>
      <c r="BK333" s="153">
        <f>ROUND(I333*H333,2)</f>
        <v>0</v>
      </c>
      <c r="BL333" s="16" t="s">
        <v>622</v>
      </c>
      <c r="BM333" s="152" t="s">
        <v>653</v>
      </c>
    </row>
    <row r="334" spans="1:65" s="12" customFormat="1" ht="22.9" customHeight="1">
      <c r="B334" s="126"/>
      <c r="D334" s="127" t="s">
        <v>77</v>
      </c>
      <c r="E334" s="137" t="s">
        <v>654</v>
      </c>
      <c r="F334" s="137" t="s">
        <v>655</v>
      </c>
      <c r="I334" s="129"/>
      <c r="J334" s="138">
        <f>BK334</f>
        <v>0</v>
      </c>
      <c r="L334" s="126"/>
      <c r="M334" s="131"/>
      <c r="N334" s="132"/>
      <c r="O334" s="132"/>
      <c r="P334" s="133">
        <f>P335</f>
        <v>0</v>
      </c>
      <c r="Q334" s="132"/>
      <c r="R334" s="133">
        <f>R335</f>
        <v>0</v>
      </c>
      <c r="S334" s="132"/>
      <c r="T334" s="134">
        <f>T335</f>
        <v>0</v>
      </c>
      <c r="AR334" s="127" t="s">
        <v>151</v>
      </c>
      <c r="AT334" s="135" t="s">
        <v>77</v>
      </c>
      <c r="AU334" s="135" t="s">
        <v>86</v>
      </c>
      <c r="AY334" s="127" t="s">
        <v>129</v>
      </c>
      <c r="BK334" s="136">
        <f>BK335</f>
        <v>0</v>
      </c>
    </row>
    <row r="335" spans="1:65" s="2" customFormat="1" ht="13.9" customHeight="1">
      <c r="A335" s="31"/>
      <c r="B335" s="139"/>
      <c r="C335" s="140" t="s">
        <v>656</v>
      </c>
      <c r="D335" s="140" t="s">
        <v>131</v>
      </c>
      <c r="E335" s="141" t="s">
        <v>657</v>
      </c>
      <c r="F335" s="142" t="s">
        <v>655</v>
      </c>
      <c r="G335" s="143" t="s">
        <v>621</v>
      </c>
      <c r="H335" s="144">
        <v>1</v>
      </c>
      <c r="I335" s="145"/>
      <c r="J335" s="146">
        <f>ROUND(I335*H335,2)</f>
        <v>0</v>
      </c>
      <c r="K335" s="147"/>
      <c r="L335" s="32"/>
      <c r="M335" s="182" t="s">
        <v>1</v>
      </c>
      <c r="N335" s="183" t="s">
        <v>43</v>
      </c>
      <c r="O335" s="184"/>
      <c r="P335" s="185">
        <f>O335*H335</f>
        <v>0</v>
      </c>
      <c r="Q335" s="185">
        <v>0</v>
      </c>
      <c r="R335" s="185">
        <f>Q335*H335</f>
        <v>0</v>
      </c>
      <c r="S335" s="185">
        <v>0</v>
      </c>
      <c r="T335" s="186">
        <f>S335*H335</f>
        <v>0</v>
      </c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R335" s="152" t="s">
        <v>622</v>
      </c>
      <c r="AT335" s="152" t="s">
        <v>131</v>
      </c>
      <c r="AU335" s="152" t="s">
        <v>88</v>
      </c>
      <c r="AY335" s="16" t="s">
        <v>129</v>
      </c>
      <c r="BE335" s="153">
        <f>IF(N335="základní",J335,0)</f>
        <v>0</v>
      </c>
      <c r="BF335" s="153">
        <f>IF(N335="snížená",J335,0)</f>
        <v>0</v>
      </c>
      <c r="BG335" s="153">
        <f>IF(N335="zákl. přenesená",J335,0)</f>
        <v>0</v>
      </c>
      <c r="BH335" s="153">
        <f>IF(N335="sníž. přenesená",J335,0)</f>
        <v>0</v>
      </c>
      <c r="BI335" s="153">
        <f>IF(N335="nulová",J335,0)</f>
        <v>0</v>
      </c>
      <c r="BJ335" s="16" t="s">
        <v>86</v>
      </c>
      <c r="BK335" s="153">
        <f>ROUND(I335*H335,2)</f>
        <v>0</v>
      </c>
      <c r="BL335" s="16" t="s">
        <v>622</v>
      </c>
      <c r="BM335" s="152" t="s">
        <v>658</v>
      </c>
    </row>
    <row r="336" spans="1:65" s="2" customFormat="1" ht="6.95" customHeight="1">
      <c r="A336" s="31"/>
      <c r="B336" s="46"/>
      <c r="C336" s="47"/>
      <c r="D336" s="47"/>
      <c r="E336" s="47"/>
      <c r="F336" s="47"/>
      <c r="G336" s="47"/>
      <c r="H336" s="47"/>
      <c r="I336" s="47"/>
      <c r="J336" s="47"/>
      <c r="K336" s="47"/>
      <c r="L336" s="32"/>
      <c r="M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</row>
  </sheetData>
  <autoFilter ref="C132:K335"/>
  <mergeCells count="9">
    <mergeCell ref="E87:H87"/>
    <mergeCell ref="E123:H123"/>
    <mergeCell ref="E125:H12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SO 100 - Komunikace</vt:lpstr>
      <vt:lpstr>'Rekapitulace stavby'!Názvy_tisku</vt:lpstr>
      <vt:lpstr>'SO 100 - Komunikace'!Názvy_tisku</vt:lpstr>
      <vt:lpstr>'Rekapitulace stavby'!Oblast_tisku</vt:lpstr>
      <vt:lpstr>'SO 100 - Komunikace'!Oblast_tisku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Vasek-PC\Vasek</dc:creator>
  <cp:lastModifiedBy>Boss</cp:lastModifiedBy>
  <dcterms:created xsi:type="dcterms:W3CDTF">2020-10-22T10:34:58Z</dcterms:created>
  <dcterms:modified xsi:type="dcterms:W3CDTF">2020-11-04T09:55:33Z</dcterms:modified>
</cp:coreProperties>
</file>